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872" yWindow="-168" windowWidth="11688" windowHeight="11700"/>
  </bookViews>
  <sheets>
    <sheet name="Opći dio" sheetId="1" r:id="rId1"/>
    <sheet name="POSEBNI DIO" sheetId="3" state="hidden" r:id="rId2"/>
    <sheet name="Posebni" sheetId="4" r:id="rId3"/>
  </sheets>
  <definedNames>
    <definedName name="BROJ_KONTA">'Opći dio'!$H$35</definedName>
    <definedName name="INDEKS_2006_2005">'Opći dio'!#REF!</definedName>
    <definedName name="_xlnm.Print_Titles" localSheetId="0">'Opći dio'!$34:$35</definedName>
    <definedName name="_xlnm.Print_Titles" localSheetId="2">Posebni!$5:$6</definedName>
    <definedName name="Ostv_2004.">'Opći dio'!$J$35</definedName>
    <definedName name="Plan_2005">'Opći dio'!$K$35</definedName>
    <definedName name="_xlnm.Print_Area" localSheetId="0">'Opći dio'!$A$1:$T$232</definedName>
    <definedName name="_xlnm.Print_Area" localSheetId="2">Posebni!$A$1:$J$605</definedName>
    <definedName name="_xlnm.Print_Area" localSheetId="1">'POSEBNI DIO'!$A$1:$J$499</definedName>
    <definedName name="Pozicija">#REF!</definedName>
    <definedName name="Procj_2005">'Opći dio'!$L$35</definedName>
    <definedName name="VRSTA_PRIHODA_IZDATAKA">'Opći dio'!$I$35</definedName>
  </definedNames>
  <calcPr calcId="125725"/>
</workbook>
</file>

<file path=xl/calcChain.xml><?xml version="1.0" encoding="utf-8"?>
<calcChain xmlns="http://schemas.openxmlformats.org/spreadsheetml/2006/main">
  <c r="H605" i="4"/>
  <c r="M55" i="1"/>
  <c r="S55" s="1"/>
  <c r="M62"/>
  <c r="M84"/>
  <c r="R84" s="1"/>
  <c r="M177"/>
  <c r="O173"/>
  <c r="H443" i="4"/>
  <c r="G443"/>
  <c r="I532"/>
  <c r="H531"/>
  <c r="G531"/>
  <c r="F531"/>
  <c r="I531" s="1"/>
  <c r="H530"/>
  <c r="G530"/>
  <c r="F530"/>
  <c r="F529" s="1"/>
  <c r="H529"/>
  <c r="G529"/>
  <c r="F442"/>
  <c r="F441" s="1"/>
  <c r="F440" s="1"/>
  <c r="F439" s="1"/>
  <c r="M119" i="1"/>
  <c r="G327" i="4"/>
  <c r="G326" s="1"/>
  <c r="G325" s="1"/>
  <c r="H327"/>
  <c r="H326" s="1"/>
  <c r="H325" s="1"/>
  <c r="F327"/>
  <c r="F326" s="1"/>
  <c r="I328"/>
  <c r="N64" i="1"/>
  <c r="O64"/>
  <c r="O63" s="1"/>
  <c r="I526" i="4"/>
  <c r="I525"/>
  <c r="H524"/>
  <c r="H523" s="1"/>
  <c r="H522" s="1"/>
  <c r="G524"/>
  <c r="G523"/>
  <c r="F524"/>
  <c r="O76" i="1"/>
  <c r="M56"/>
  <c r="O56"/>
  <c r="N56"/>
  <c r="N62"/>
  <c r="N57"/>
  <c r="O57"/>
  <c r="M57"/>
  <c r="R105"/>
  <c r="H390" i="4"/>
  <c r="H389" s="1"/>
  <c r="H388" s="1"/>
  <c r="G390"/>
  <c r="G389" s="1"/>
  <c r="G388" s="1"/>
  <c r="F390"/>
  <c r="F389" s="1"/>
  <c r="F388" s="1"/>
  <c r="H384"/>
  <c r="H383" s="1"/>
  <c r="H382" s="1"/>
  <c r="G384"/>
  <c r="G383" s="1"/>
  <c r="G382" s="1"/>
  <c r="F384"/>
  <c r="F383" s="1"/>
  <c r="F382" s="1"/>
  <c r="H378"/>
  <c r="H377" s="1"/>
  <c r="H376" s="1"/>
  <c r="G378"/>
  <c r="G377" s="1"/>
  <c r="G376" s="1"/>
  <c r="F378"/>
  <c r="F377"/>
  <c r="F376" s="1"/>
  <c r="H396"/>
  <c r="G396"/>
  <c r="F396"/>
  <c r="F395"/>
  <c r="F394" s="1"/>
  <c r="H395"/>
  <c r="J442"/>
  <c r="I442"/>
  <c r="H441"/>
  <c r="H440" s="1"/>
  <c r="H439" s="1"/>
  <c r="G441"/>
  <c r="M175" i="1"/>
  <c r="F511" i="4"/>
  <c r="I512"/>
  <c r="M108" i="1"/>
  <c r="S108" s="1"/>
  <c r="R97"/>
  <c r="M103"/>
  <c r="M102" s="1"/>
  <c r="S102" s="1"/>
  <c r="M99"/>
  <c r="M98" s="1"/>
  <c r="G594" i="4"/>
  <c r="H594"/>
  <c r="G598"/>
  <c r="H598"/>
  <c r="G601"/>
  <c r="G600" s="1"/>
  <c r="H601"/>
  <c r="H600" s="1"/>
  <c r="F601"/>
  <c r="I602"/>
  <c r="J602"/>
  <c r="F603"/>
  <c r="G603"/>
  <c r="H603"/>
  <c r="I604"/>
  <c r="J604"/>
  <c r="F596"/>
  <c r="G596"/>
  <c r="H596"/>
  <c r="I597"/>
  <c r="J597"/>
  <c r="J599"/>
  <c r="I599"/>
  <c r="F598"/>
  <c r="J595"/>
  <c r="I595"/>
  <c r="F594"/>
  <c r="E593"/>
  <c r="E592" s="1"/>
  <c r="E589" s="1"/>
  <c r="G537"/>
  <c r="G536" s="1"/>
  <c r="G535" s="1"/>
  <c r="H537"/>
  <c r="H536" s="1"/>
  <c r="H535" s="1"/>
  <c r="F537"/>
  <c r="M176" i="1"/>
  <c r="R176" s="1"/>
  <c r="F415" i="4"/>
  <c r="F293"/>
  <c r="F544"/>
  <c r="F543" s="1"/>
  <c r="F542" s="1"/>
  <c r="F539" s="1"/>
  <c r="M190" i="1"/>
  <c r="M189" s="1"/>
  <c r="R189" s="1"/>
  <c r="M187"/>
  <c r="I421" i="4"/>
  <c r="J436"/>
  <c r="I436"/>
  <c r="H435"/>
  <c r="G435"/>
  <c r="F435"/>
  <c r="F434" s="1"/>
  <c r="I538"/>
  <c r="G518"/>
  <c r="G517" s="1"/>
  <c r="H518"/>
  <c r="H517" s="1"/>
  <c r="H516" s="1"/>
  <c r="F518"/>
  <c r="F517" s="1"/>
  <c r="F516" s="1"/>
  <c r="F504"/>
  <c r="F503" s="1"/>
  <c r="F257"/>
  <c r="M148" i="1"/>
  <c r="R148" s="1"/>
  <c r="M121"/>
  <c r="S121" s="1"/>
  <c r="M120"/>
  <c r="R120" s="1"/>
  <c r="G61" i="4"/>
  <c r="H61"/>
  <c r="G16"/>
  <c r="H16"/>
  <c r="G14"/>
  <c r="H14"/>
  <c r="G21"/>
  <c r="G20" s="1"/>
  <c r="H21"/>
  <c r="H20" s="1"/>
  <c r="G53"/>
  <c r="G52" s="1"/>
  <c r="H53"/>
  <c r="H52" s="1"/>
  <c r="I35"/>
  <c r="F14"/>
  <c r="N90" i="1"/>
  <c r="S90" s="1"/>
  <c r="M152"/>
  <c r="R152" s="1"/>
  <c r="M153"/>
  <c r="R153" s="1"/>
  <c r="O83"/>
  <c r="N83"/>
  <c r="T83" s="1"/>
  <c r="N60"/>
  <c r="N53" s="1"/>
  <c r="T53" s="1"/>
  <c r="S56"/>
  <c r="N54"/>
  <c r="M131"/>
  <c r="R131" s="1"/>
  <c r="M112"/>
  <c r="R112" s="1"/>
  <c r="M110"/>
  <c r="R110" s="1"/>
  <c r="M109"/>
  <c r="S109" s="1"/>
  <c r="M101"/>
  <c r="R101" s="1"/>
  <c r="I165" i="4"/>
  <c r="J153"/>
  <c r="I153"/>
  <c r="J588"/>
  <c r="I588"/>
  <c r="H587"/>
  <c r="G587"/>
  <c r="F587"/>
  <c r="E587"/>
  <c r="E577" s="1"/>
  <c r="E573" s="1"/>
  <c r="E571" s="1"/>
  <c r="J586"/>
  <c r="I586"/>
  <c r="H585"/>
  <c r="H584" s="1"/>
  <c r="G585"/>
  <c r="F585"/>
  <c r="E583"/>
  <c r="E579" s="1"/>
  <c r="J580"/>
  <c r="I580"/>
  <c r="H579"/>
  <c r="G579"/>
  <c r="F579"/>
  <c r="F578" s="1"/>
  <c r="J574"/>
  <c r="I574"/>
  <c r="H573"/>
  <c r="G573"/>
  <c r="F573"/>
  <c r="J572"/>
  <c r="I572"/>
  <c r="H571"/>
  <c r="H570" s="1"/>
  <c r="G571"/>
  <c r="I571" s="1"/>
  <c r="F571"/>
  <c r="J569"/>
  <c r="I569"/>
  <c r="H568"/>
  <c r="G568"/>
  <c r="F568"/>
  <c r="J567"/>
  <c r="I567"/>
  <c r="H566"/>
  <c r="G566"/>
  <c r="F566"/>
  <c r="J565"/>
  <c r="I565"/>
  <c r="H564"/>
  <c r="G564"/>
  <c r="F564"/>
  <c r="E563"/>
  <c r="E562" s="1"/>
  <c r="E559" s="1"/>
  <c r="G94"/>
  <c r="H94"/>
  <c r="M185" i="1"/>
  <c r="S185" s="1"/>
  <c r="M183"/>
  <c r="S183" s="1"/>
  <c r="M181"/>
  <c r="S181" s="1"/>
  <c r="M129"/>
  <c r="N207"/>
  <c r="O207"/>
  <c r="O206" s="1"/>
  <c r="O209"/>
  <c r="N210"/>
  <c r="N209" s="1"/>
  <c r="N206" s="1"/>
  <c r="M210"/>
  <c r="M209" s="1"/>
  <c r="M206" s="1"/>
  <c r="G557" i="4"/>
  <c r="G556" s="1"/>
  <c r="G549" s="1"/>
  <c r="G547" s="1"/>
  <c r="H557"/>
  <c r="H556"/>
  <c r="H549" s="1"/>
  <c r="H547" s="1"/>
  <c r="F557"/>
  <c r="F556" s="1"/>
  <c r="F549" s="1"/>
  <c r="F547" s="1"/>
  <c r="M113" i="1"/>
  <c r="S113" s="1"/>
  <c r="M168"/>
  <c r="R168" s="1"/>
  <c r="F148" i="4"/>
  <c r="F147" s="1"/>
  <c r="M145" i="1"/>
  <c r="M125"/>
  <c r="R125" s="1"/>
  <c r="G415" i="4"/>
  <c r="I415" s="1"/>
  <c r="H415"/>
  <c r="H414" s="1"/>
  <c r="H413" s="1"/>
  <c r="F414"/>
  <c r="F413" s="1"/>
  <c r="G111"/>
  <c r="H111"/>
  <c r="H110"/>
  <c r="G117"/>
  <c r="G116" s="1"/>
  <c r="G115" s="1"/>
  <c r="H117"/>
  <c r="F456"/>
  <c r="F455" s="1"/>
  <c r="F454" s="1"/>
  <c r="I519"/>
  <c r="I492"/>
  <c r="H491"/>
  <c r="H490" s="1"/>
  <c r="G491"/>
  <c r="G490" s="1"/>
  <c r="F491"/>
  <c r="F490" s="1"/>
  <c r="J152"/>
  <c r="I152"/>
  <c r="F117"/>
  <c r="J119"/>
  <c r="I119"/>
  <c r="F468"/>
  <c r="J471"/>
  <c r="I471"/>
  <c r="G468"/>
  <c r="G467"/>
  <c r="H468"/>
  <c r="H467" s="1"/>
  <c r="J470"/>
  <c r="I470"/>
  <c r="G428"/>
  <c r="H428"/>
  <c r="H427" s="1"/>
  <c r="F428"/>
  <c r="J430"/>
  <c r="I430"/>
  <c r="I422"/>
  <c r="I335"/>
  <c r="H334"/>
  <c r="H333" s="1"/>
  <c r="H332" s="1"/>
  <c r="G334"/>
  <c r="G333" s="1"/>
  <c r="F334"/>
  <c r="F333" s="1"/>
  <c r="F104"/>
  <c r="F103" s="1"/>
  <c r="F99"/>
  <c r="F101"/>
  <c r="N47" i="1"/>
  <c r="O47"/>
  <c r="T47" s="1"/>
  <c r="N75"/>
  <c r="O75"/>
  <c r="T75" s="1"/>
  <c r="M75"/>
  <c r="N91"/>
  <c r="O91"/>
  <c r="O90" s="1"/>
  <c r="T90" s="1"/>
  <c r="N94"/>
  <c r="O94"/>
  <c r="O88"/>
  <c r="O87"/>
  <c r="N88"/>
  <c r="N87" s="1"/>
  <c r="S87" s="1"/>
  <c r="M88"/>
  <c r="M87"/>
  <c r="J87"/>
  <c r="M67"/>
  <c r="S41"/>
  <c r="I505" i="4"/>
  <c r="H504"/>
  <c r="H503" s="1"/>
  <c r="H502" s="1"/>
  <c r="G504"/>
  <c r="G503" s="1"/>
  <c r="G502" s="1"/>
  <c r="M94" i="1"/>
  <c r="M93"/>
  <c r="M133"/>
  <c r="R133" s="1"/>
  <c r="M60"/>
  <c r="R60" s="1"/>
  <c r="M172"/>
  <c r="S172" s="1"/>
  <c r="R170"/>
  <c r="R135"/>
  <c r="J423" i="4"/>
  <c r="M91" i="1"/>
  <c r="M90"/>
  <c r="M182"/>
  <c r="S182" s="1"/>
  <c r="M180"/>
  <c r="S180" s="1"/>
  <c r="M179"/>
  <c r="S179" s="1"/>
  <c r="M161"/>
  <c r="R161" s="1"/>
  <c r="M159"/>
  <c r="R159" s="1"/>
  <c r="M157"/>
  <c r="S157" s="1"/>
  <c r="M149"/>
  <c r="R149" s="1"/>
  <c r="M144"/>
  <c r="M141"/>
  <c r="R141" s="1"/>
  <c r="M140"/>
  <c r="R140" s="1"/>
  <c r="M139"/>
  <c r="S139" s="1"/>
  <c r="M134"/>
  <c r="S134" s="1"/>
  <c r="M132"/>
  <c r="S132" s="1"/>
  <c r="M130"/>
  <c r="S130" s="1"/>
  <c r="M127"/>
  <c r="M126" s="1"/>
  <c r="M124"/>
  <c r="R124" s="1"/>
  <c r="M123"/>
  <c r="R123" s="1"/>
  <c r="M122"/>
  <c r="S122" s="1"/>
  <c r="M118"/>
  <c r="S118" s="1"/>
  <c r="M116"/>
  <c r="M115"/>
  <c r="S115" s="1"/>
  <c r="M114"/>
  <c r="R114" s="1"/>
  <c r="M107"/>
  <c r="M106" s="1"/>
  <c r="R106" s="1"/>
  <c r="I312" i="4"/>
  <c r="I313"/>
  <c r="J149"/>
  <c r="J150"/>
  <c r="J151"/>
  <c r="J154"/>
  <c r="J155"/>
  <c r="J156"/>
  <c r="J157"/>
  <c r="J158"/>
  <c r="I149"/>
  <c r="I150"/>
  <c r="I151"/>
  <c r="I154"/>
  <c r="I155"/>
  <c r="I156"/>
  <c r="I157"/>
  <c r="I158"/>
  <c r="J62"/>
  <c r="J63"/>
  <c r="J64"/>
  <c r="J65"/>
  <c r="I62"/>
  <c r="I63"/>
  <c r="I64"/>
  <c r="I65"/>
  <c r="J31"/>
  <c r="J32"/>
  <c r="J33"/>
  <c r="J34"/>
  <c r="J37"/>
  <c r="J38"/>
  <c r="J39"/>
  <c r="J40"/>
  <c r="J41"/>
  <c r="J42"/>
  <c r="J43"/>
  <c r="J44"/>
  <c r="J46"/>
  <c r="J48"/>
  <c r="J49"/>
  <c r="J50"/>
  <c r="J51"/>
  <c r="J54"/>
  <c r="J55"/>
  <c r="I34"/>
  <c r="I37"/>
  <c r="I38"/>
  <c r="I39"/>
  <c r="I40"/>
  <c r="I41"/>
  <c r="I42"/>
  <c r="I43"/>
  <c r="I44"/>
  <c r="I46"/>
  <c r="I48"/>
  <c r="I49"/>
  <c r="I51"/>
  <c r="I54"/>
  <c r="I55"/>
  <c r="I33"/>
  <c r="I32"/>
  <c r="I31"/>
  <c r="J24"/>
  <c r="J23"/>
  <c r="J22"/>
  <c r="J19"/>
  <c r="J17"/>
  <c r="J15"/>
  <c r="I24"/>
  <c r="I23"/>
  <c r="I22"/>
  <c r="I19"/>
  <c r="I17"/>
  <c r="I15"/>
  <c r="G511"/>
  <c r="G510" s="1"/>
  <c r="G509" s="1"/>
  <c r="H511"/>
  <c r="H510" s="1"/>
  <c r="H509" s="1"/>
  <c r="G497"/>
  <c r="H497"/>
  <c r="H496" s="1"/>
  <c r="G488"/>
  <c r="H488"/>
  <c r="H487" s="1"/>
  <c r="H483" s="1"/>
  <c r="G485"/>
  <c r="H485"/>
  <c r="H484" s="1"/>
  <c r="G479"/>
  <c r="G478" s="1"/>
  <c r="H479"/>
  <c r="H478" s="1"/>
  <c r="G476"/>
  <c r="G475" s="1"/>
  <c r="H476"/>
  <c r="H475" s="1"/>
  <c r="G462"/>
  <c r="G461" s="1"/>
  <c r="H462"/>
  <c r="H461" s="1"/>
  <c r="G450"/>
  <c r="H450"/>
  <c r="G448"/>
  <c r="H448"/>
  <c r="G409"/>
  <c r="H409"/>
  <c r="G403"/>
  <c r="G402" s="1"/>
  <c r="N170" i="1" s="1"/>
  <c r="H403" i="4"/>
  <c r="H402" s="1"/>
  <c r="G372"/>
  <c r="H372"/>
  <c r="G370"/>
  <c r="H370"/>
  <c r="G364"/>
  <c r="H364"/>
  <c r="G358"/>
  <c r="H358"/>
  <c r="H357" s="1"/>
  <c r="G352"/>
  <c r="H352"/>
  <c r="H351" s="1"/>
  <c r="G346"/>
  <c r="J346" s="1"/>
  <c r="H346"/>
  <c r="G340"/>
  <c r="G339" s="1"/>
  <c r="H340"/>
  <c r="H339" s="1"/>
  <c r="H338" s="1"/>
  <c r="G321"/>
  <c r="H321"/>
  <c r="H320" s="1"/>
  <c r="G315"/>
  <c r="G314" s="1"/>
  <c r="H315"/>
  <c r="H314" s="1"/>
  <c r="G311"/>
  <c r="H311"/>
  <c r="H310" s="1"/>
  <c r="G305"/>
  <c r="G302" s="1"/>
  <c r="H305"/>
  <c r="G303"/>
  <c r="H303"/>
  <c r="G296"/>
  <c r="G295" s="1"/>
  <c r="H296"/>
  <c r="H295" s="1"/>
  <c r="G293"/>
  <c r="H293"/>
  <c r="H292" s="1"/>
  <c r="H291" s="1"/>
  <c r="G287"/>
  <c r="G286" s="1"/>
  <c r="H287"/>
  <c r="G280"/>
  <c r="H280"/>
  <c r="H279" s="1"/>
  <c r="H278" s="1"/>
  <c r="G274"/>
  <c r="H274"/>
  <c r="H273" s="1"/>
  <c r="G267"/>
  <c r="H267"/>
  <c r="G265"/>
  <c r="H265"/>
  <c r="G257"/>
  <c r="H257"/>
  <c r="J255" s="1"/>
  <c r="G254"/>
  <c r="H254"/>
  <c r="G248"/>
  <c r="H248"/>
  <c r="J248" s="1"/>
  <c r="G241"/>
  <c r="H241"/>
  <c r="H240" s="1"/>
  <c r="J227"/>
  <c r="G226"/>
  <c r="H226"/>
  <c r="G219"/>
  <c r="G218" s="1"/>
  <c r="G217" s="1"/>
  <c r="H219"/>
  <c r="H218" s="1"/>
  <c r="H217" s="1"/>
  <c r="J215" s="1"/>
  <c r="G213"/>
  <c r="G212" s="1"/>
  <c r="H213"/>
  <c r="H212" s="1"/>
  <c r="G207"/>
  <c r="G206" s="1"/>
  <c r="G205" s="1"/>
  <c r="H207"/>
  <c r="H206" s="1"/>
  <c r="H205" s="1"/>
  <c r="G201"/>
  <c r="G200" s="1"/>
  <c r="H201"/>
  <c r="H200" s="1"/>
  <c r="J200" s="1"/>
  <c r="G198"/>
  <c r="H198"/>
  <c r="H197" s="1"/>
  <c r="G190"/>
  <c r="H190"/>
  <c r="H189" s="1"/>
  <c r="G184"/>
  <c r="G183"/>
  <c r="H184"/>
  <c r="G177"/>
  <c r="H177"/>
  <c r="G170"/>
  <c r="H170"/>
  <c r="H169" s="1"/>
  <c r="G164"/>
  <c r="G163" s="1"/>
  <c r="H164"/>
  <c r="H163" s="1"/>
  <c r="H162" s="1"/>
  <c r="G148"/>
  <c r="I148" s="1"/>
  <c r="H148"/>
  <c r="H147" s="1"/>
  <c r="G140"/>
  <c r="G139" s="1"/>
  <c r="H140"/>
  <c r="G132"/>
  <c r="H132"/>
  <c r="G125"/>
  <c r="H125"/>
  <c r="H124" s="1"/>
  <c r="G90"/>
  <c r="H90"/>
  <c r="H89" s="1"/>
  <c r="G83"/>
  <c r="H83"/>
  <c r="G77"/>
  <c r="H77"/>
  <c r="H76" s="1"/>
  <c r="G71"/>
  <c r="H71"/>
  <c r="H70" s="1"/>
  <c r="G60"/>
  <c r="G59" s="1"/>
  <c r="H60"/>
  <c r="F53"/>
  <c r="I53" s="1"/>
  <c r="G47"/>
  <c r="H47"/>
  <c r="G45"/>
  <c r="H45"/>
  <c r="G36"/>
  <c r="H36"/>
  <c r="J36" s="1"/>
  <c r="G30"/>
  <c r="H30"/>
  <c r="F45"/>
  <c r="F36"/>
  <c r="F30"/>
  <c r="G18"/>
  <c r="H18"/>
  <c r="F21"/>
  <c r="F20" s="1"/>
  <c r="F18"/>
  <c r="F16"/>
  <c r="F497"/>
  <c r="F496" s="1"/>
  <c r="J499"/>
  <c r="I499"/>
  <c r="I419"/>
  <c r="I418"/>
  <c r="I417"/>
  <c r="I420"/>
  <c r="J202"/>
  <c r="I202"/>
  <c r="F201"/>
  <c r="J159"/>
  <c r="I159"/>
  <c r="F170"/>
  <c r="J118"/>
  <c r="I118"/>
  <c r="I513"/>
  <c r="N79" i="1"/>
  <c r="O60"/>
  <c r="N39"/>
  <c r="T39" s="1"/>
  <c r="O39"/>
  <c r="O54"/>
  <c r="I489" i="4"/>
  <c r="F488"/>
  <c r="I488" s="1"/>
  <c r="I486"/>
  <c r="F485"/>
  <c r="F484"/>
  <c r="J477"/>
  <c r="I477"/>
  <c r="F476"/>
  <c r="F475"/>
  <c r="G544"/>
  <c r="G543" s="1"/>
  <c r="G542" s="1"/>
  <c r="G539" s="1"/>
  <c r="H544"/>
  <c r="H543" s="1"/>
  <c r="H542" s="1"/>
  <c r="H539" s="1"/>
  <c r="G456"/>
  <c r="G455" s="1"/>
  <c r="H456"/>
  <c r="H455"/>
  <c r="H454" s="1"/>
  <c r="F315"/>
  <c r="F479"/>
  <c r="I479"/>
  <c r="F462"/>
  <c r="F461" s="1"/>
  <c r="F460" s="1"/>
  <c r="F450"/>
  <c r="F448"/>
  <c r="F409"/>
  <c r="F372"/>
  <c r="F370"/>
  <c r="F364"/>
  <c r="F363" s="1"/>
  <c r="F358"/>
  <c r="F357" s="1"/>
  <c r="F356" s="1"/>
  <c r="F352"/>
  <c r="F351" s="1"/>
  <c r="F346"/>
  <c r="F345" s="1"/>
  <c r="F340"/>
  <c r="F321"/>
  <c r="F320"/>
  <c r="F311"/>
  <c r="F310" s="1"/>
  <c r="F305"/>
  <c r="F303"/>
  <c r="I303"/>
  <c r="F296"/>
  <c r="F295" s="1"/>
  <c r="F287"/>
  <c r="F286" s="1"/>
  <c r="F280"/>
  <c r="F274"/>
  <c r="F273" s="1"/>
  <c r="F267"/>
  <c r="F265"/>
  <c r="F254"/>
  <c r="I254" s="1"/>
  <c r="F248"/>
  <c r="F247" s="1"/>
  <c r="F241"/>
  <c r="F240" s="1"/>
  <c r="G234"/>
  <c r="H234"/>
  <c r="H233" s="1"/>
  <c r="F234"/>
  <c r="F233" s="1"/>
  <c r="F226"/>
  <c r="F225" s="1"/>
  <c r="F219"/>
  <c r="F218" s="1"/>
  <c r="F213"/>
  <c r="F207"/>
  <c r="F206" s="1"/>
  <c r="F205" s="1"/>
  <c r="F198"/>
  <c r="F197" s="1"/>
  <c r="F196" s="1"/>
  <c r="F190"/>
  <c r="F189" s="1"/>
  <c r="F184"/>
  <c r="F183" s="1"/>
  <c r="F177"/>
  <c r="F176" s="1"/>
  <c r="F140"/>
  <c r="F139" s="1"/>
  <c r="F138" s="1"/>
  <c r="F132"/>
  <c r="F131"/>
  <c r="F125"/>
  <c r="F124" s="1"/>
  <c r="G110"/>
  <c r="G109" s="1"/>
  <c r="F111"/>
  <c r="F110" s="1"/>
  <c r="F90"/>
  <c r="F89" s="1"/>
  <c r="F83"/>
  <c r="F82" s="1"/>
  <c r="F77"/>
  <c r="F76" s="1"/>
  <c r="F71"/>
  <c r="F70" s="1"/>
  <c r="F69" s="1"/>
  <c r="N50" i="1"/>
  <c r="O50"/>
  <c r="N67"/>
  <c r="N63" s="1"/>
  <c r="O67"/>
  <c r="I297" i="4"/>
  <c r="I329"/>
  <c r="J312"/>
  <c r="I316"/>
  <c r="J498"/>
  <c r="I498"/>
  <c r="I480"/>
  <c r="J469"/>
  <c r="I469"/>
  <c r="J463"/>
  <c r="I463"/>
  <c r="I457"/>
  <c r="J451"/>
  <c r="I451"/>
  <c r="J449"/>
  <c r="I449"/>
  <c r="E443"/>
  <c r="J429"/>
  <c r="I429"/>
  <c r="I416"/>
  <c r="J410"/>
  <c r="I410"/>
  <c r="J404"/>
  <c r="E398"/>
  <c r="J373"/>
  <c r="I373"/>
  <c r="J371"/>
  <c r="I371"/>
  <c r="J365"/>
  <c r="I365"/>
  <c r="J359"/>
  <c r="I359"/>
  <c r="J353"/>
  <c r="I353"/>
  <c r="J347"/>
  <c r="I347"/>
  <c r="J341"/>
  <c r="I341"/>
  <c r="J322"/>
  <c r="I322"/>
  <c r="J313"/>
  <c r="J306"/>
  <c r="I306"/>
  <c r="J304"/>
  <c r="I304"/>
  <c r="E298"/>
  <c r="J294"/>
  <c r="I294"/>
  <c r="J288"/>
  <c r="I288"/>
  <c r="J281"/>
  <c r="I281"/>
  <c r="J275"/>
  <c r="I275"/>
  <c r="E269"/>
  <c r="J268"/>
  <c r="I268"/>
  <c r="J266"/>
  <c r="I266"/>
  <c r="J259"/>
  <c r="I259"/>
  <c r="J258"/>
  <c r="I258"/>
  <c r="J257"/>
  <c r="J256"/>
  <c r="I256"/>
  <c r="I255"/>
  <c r="J254"/>
  <c r="J253"/>
  <c r="J249"/>
  <c r="I249"/>
  <c r="J247"/>
  <c r="E243"/>
  <c r="J242"/>
  <c r="I242"/>
  <c r="I235"/>
  <c r="J228"/>
  <c r="I228"/>
  <c r="I227"/>
  <c r="J220"/>
  <c r="I220"/>
  <c r="J214"/>
  <c r="I214"/>
  <c r="J199"/>
  <c r="I199"/>
  <c r="E193"/>
  <c r="J192"/>
  <c r="I192"/>
  <c r="J191"/>
  <c r="I191"/>
  <c r="J185"/>
  <c r="I185"/>
  <c r="J178"/>
  <c r="I178"/>
  <c r="J171"/>
  <c r="I171"/>
  <c r="J165"/>
  <c r="E142"/>
  <c r="J141"/>
  <c r="I141"/>
  <c r="J134"/>
  <c r="I134"/>
  <c r="J133"/>
  <c r="J126"/>
  <c r="I126"/>
  <c r="J112"/>
  <c r="I112"/>
  <c r="J93"/>
  <c r="I93"/>
  <c r="J92"/>
  <c r="I92"/>
  <c r="J91"/>
  <c r="I91"/>
  <c r="E90"/>
  <c r="J84"/>
  <c r="I84"/>
  <c r="J78"/>
  <c r="I78"/>
  <c r="J72"/>
  <c r="I72"/>
  <c r="J66"/>
  <c r="I66"/>
  <c r="F61"/>
  <c r="F60" s="1"/>
  <c r="E61"/>
  <c r="J56"/>
  <c r="I56"/>
  <c r="E53"/>
  <c r="E47"/>
  <c r="E36"/>
  <c r="E30"/>
  <c r="J25"/>
  <c r="I25"/>
  <c r="E21"/>
  <c r="E13"/>
  <c r="E12" s="1"/>
  <c r="E7"/>
  <c r="E605"/>
  <c r="E603" s="1"/>
  <c r="E601" s="1"/>
  <c r="M191" i="1"/>
  <c r="J23" i="3"/>
  <c r="J495"/>
  <c r="J473"/>
  <c r="J466"/>
  <c r="J459"/>
  <c r="J439"/>
  <c r="J432"/>
  <c r="J424"/>
  <c r="J419"/>
  <c r="J410"/>
  <c r="J407"/>
  <c r="J390"/>
  <c r="J383"/>
  <c r="J376"/>
  <c r="J367"/>
  <c r="J360"/>
  <c r="J352"/>
  <c r="J343"/>
  <c r="J332"/>
  <c r="J318"/>
  <c r="J307"/>
  <c r="J298"/>
  <c r="J291"/>
  <c r="J275"/>
  <c r="J272"/>
  <c r="J260"/>
  <c r="J249"/>
  <c r="J240"/>
  <c r="J232"/>
  <c r="J229"/>
  <c r="J222"/>
  <c r="J215"/>
  <c r="J204"/>
  <c r="J195"/>
  <c r="J188"/>
  <c r="J184"/>
  <c r="J172"/>
  <c r="J163"/>
  <c r="J156"/>
  <c r="J149"/>
  <c r="J140"/>
  <c r="J129"/>
  <c r="J119"/>
  <c r="J112"/>
  <c r="J102"/>
  <c r="J91"/>
  <c r="J67"/>
  <c r="J57"/>
  <c r="J49"/>
  <c r="J38"/>
  <c r="J32"/>
  <c r="J17"/>
  <c r="G406"/>
  <c r="H406"/>
  <c r="H31"/>
  <c r="H27"/>
  <c r="I497"/>
  <c r="I486"/>
  <c r="I475"/>
  <c r="I468"/>
  <c r="I461"/>
  <c r="I451"/>
  <c r="I454"/>
  <c r="I441"/>
  <c r="I444"/>
  <c r="I434"/>
  <c r="I421"/>
  <c r="I423"/>
  <c r="I426"/>
  <c r="I409"/>
  <c r="I412"/>
  <c r="I402"/>
  <c r="I392"/>
  <c r="I385"/>
  <c r="I378"/>
  <c r="I369"/>
  <c r="I362"/>
  <c r="I354"/>
  <c r="I355"/>
  <c r="I345"/>
  <c r="I347"/>
  <c r="I334"/>
  <c r="I320"/>
  <c r="I321"/>
  <c r="I323"/>
  <c r="I309"/>
  <c r="I311"/>
  <c r="I293"/>
  <c r="I294"/>
  <c r="I296"/>
  <c r="I297"/>
  <c r="I300"/>
  <c r="I286"/>
  <c r="I274"/>
  <c r="I277"/>
  <c r="I279"/>
  <c r="I262"/>
  <c r="I263"/>
  <c r="I265"/>
  <c r="I251"/>
  <c r="I242"/>
  <c r="I231"/>
  <c r="I234"/>
  <c r="I224"/>
  <c r="I217"/>
  <c r="I206"/>
  <c r="I197"/>
  <c r="I186"/>
  <c r="I187"/>
  <c r="I190"/>
  <c r="I174"/>
  <c r="I165"/>
  <c r="I158"/>
  <c r="I151"/>
  <c r="I142"/>
  <c r="I131"/>
  <c r="I121"/>
  <c r="I114"/>
  <c r="I104"/>
  <c r="I105"/>
  <c r="I106"/>
  <c r="I107"/>
  <c r="I69"/>
  <c r="I70"/>
  <c r="I71"/>
  <c r="I72"/>
  <c r="I74"/>
  <c r="I75"/>
  <c r="I76"/>
  <c r="I77"/>
  <c r="I78"/>
  <c r="I79"/>
  <c r="I80"/>
  <c r="I81"/>
  <c r="I83"/>
  <c r="I85"/>
  <c r="I86"/>
  <c r="I87"/>
  <c r="I88"/>
  <c r="I89"/>
  <c r="I90"/>
  <c r="I95"/>
  <c r="I96"/>
  <c r="I97"/>
  <c r="I51"/>
  <c r="I53"/>
  <c r="I55"/>
  <c r="I56"/>
  <c r="I59"/>
  <c r="I60"/>
  <c r="I61"/>
  <c r="I62"/>
  <c r="I34"/>
  <c r="I36"/>
  <c r="I37"/>
  <c r="I40"/>
  <c r="I19"/>
  <c r="I21"/>
  <c r="I22"/>
  <c r="I25"/>
  <c r="F276"/>
  <c r="I276" s="1"/>
  <c r="F241"/>
  <c r="I241"/>
  <c r="G228"/>
  <c r="F411"/>
  <c r="I411" s="1"/>
  <c r="E411"/>
  <c r="E410" s="1"/>
  <c r="F173"/>
  <c r="I173"/>
  <c r="G148"/>
  <c r="E150"/>
  <c r="F150"/>
  <c r="F149"/>
  <c r="G155"/>
  <c r="H155"/>
  <c r="F157"/>
  <c r="I157"/>
  <c r="F319"/>
  <c r="H317"/>
  <c r="H313" s="1"/>
  <c r="J313" s="1"/>
  <c r="F164"/>
  <c r="I164"/>
  <c r="F84"/>
  <c r="I84" s="1"/>
  <c r="F73"/>
  <c r="I73"/>
  <c r="F425"/>
  <c r="I425" s="1"/>
  <c r="E425"/>
  <c r="E424"/>
  <c r="H494"/>
  <c r="G494"/>
  <c r="G490"/>
  <c r="F496"/>
  <c r="F495" s="1"/>
  <c r="E496"/>
  <c r="E495"/>
  <c r="E494"/>
  <c r="E490" s="1"/>
  <c r="E488" s="1"/>
  <c r="H449"/>
  <c r="G449"/>
  <c r="G448" s="1"/>
  <c r="F450"/>
  <c r="F449"/>
  <c r="E450"/>
  <c r="E449" s="1"/>
  <c r="E448" s="1"/>
  <c r="F453"/>
  <c r="E453"/>
  <c r="E452" s="1"/>
  <c r="F443"/>
  <c r="H442"/>
  <c r="J442"/>
  <c r="F440"/>
  <c r="E440"/>
  <c r="E439"/>
  <c r="F408"/>
  <c r="F407" s="1"/>
  <c r="E408"/>
  <c r="E407"/>
  <c r="E406" s="1"/>
  <c r="E250"/>
  <c r="E249" s="1"/>
  <c r="E248" s="1"/>
  <c r="E244" s="1"/>
  <c r="F250"/>
  <c r="F249"/>
  <c r="G248"/>
  <c r="G244" s="1"/>
  <c r="H248"/>
  <c r="E164"/>
  <c r="E163"/>
  <c r="E162" s="1"/>
  <c r="E157"/>
  <c r="E156" s="1"/>
  <c r="E155" s="1"/>
  <c r="F233"/>
  <c r="I233" s="1"/>
  <c r="E233"/>
  <c r="E232"/>
  <c r="E173"/>
  <c r="E172" s="1"/>
  <c r="E171" s="1"/>
  <c r="E167" s="1"/>
  <c r="H171"/>
  <c r="H162"/>
  <c r="G171"/>
  <c r="G162"/>
  <c r="F39"/>
  <c r="E39"/>
  <c r="E38"/>
  <c r="F35"/>
  <c r="I35" s="1"/>
  <c r="E35"/>
  <c r="F33"/>
  <c r="E33"/>
  <c r="F24"/>
  <c r="F23" s="1"/>
  <c r="I23" s="1"/>
  <c r="F20"/>
  <c r="I20" s="1"/>
  <c r="H16"/>
  <c r="F18"/>
  <c r="I18" s="1"/>
  <c r="E18"/>
  <c r="F92"/>
  <c r="E92"/>
  <c r="H284"/>
  <c r="H283" s="1"/>
  <c r="H267" s="1"/>
  <c r="G284"/>
  <c r="G283"/>
  <c r="F285"/>
  <c r="F284" s="1"/>
  <c r="E285"/>
  <c r="E284"/>
  <c r="E283" s="1"/>
  <c r="H393"/>
  <c r="H389"/>
  <c r="G393"/>
  <c r="G389" s="1"/>
  <c r="F394"/>
  <c r="F393"/>
  <c r="E394"/>
  <c r="E393" s="1"/>
  <c r="H484"/>
  <c r="H483" s="1"/>
  <c r="H479" s="1"/>
  <c r="H477" s="1"/>
  <c r="G484"/>
  <c r="F485"/>
  <c r="I485"/>
  <c r="E485"/>
  <c r="E484" s="1"/>
  <c r="E483" s="1"/>
  <c r="E479" s="1"/>
  <c r="E477" s="1"/>
  <c r="H472"/>
  <c r="G472"/>
  <c r="F474"/>
  <c r="F473" s="1"/>
  <c r="E474"/>
  <c r="E473" s="1"/>
  <c r="E472" s="1"/>
  <c r="H465"/>
  <c r="G465"/>
  <c r="F467"/>
  <c r="F466" s="1"/>
  <c r="E467"/>
  <c r="H458"/>
  <c r="J458" s="1"/>
  <c r="G458"/>
  <c r="F460"/>
  <c r="E460"/>
  <c r="E459" s="1"/>
  <c r="E458" s="1"/>
  <c r="E443"/>
  <c r="E442"/>
  <c r="H431"/>
  <c r="G431"/>
  <c r="F433"/>
  <c r="E433"/>
  <c r="E432" s="1"/>
  <c r="E431" s="1"/>
  <c r="F422"/>
  <c r="E422"/>
  <c r="H418"/>
  <c r="G418"/>
  <c r="F420"/>
  <c r="E420"/>
  <c r="E419" s="1"/>
  <c r="E418" s="1"/>
  <c r="H400"/>
  <c r="J400" s="1"/>
  <c r="G399"/>
  <c r="F401"/>
  <c r="E401"/>
  <c r="E400" s="1"/>
  <c r="E399" s="1"/>
  <c r="F391"/>
  <c r="E391"/>
  <c r="E390" s="1"/>
  <c r="H382"/>
  <c r="G382"/>
  <c r="F384"/>
  <c r="E384"/>
  <c r="E383" s="1"/>
  <c r="E382" s="1"/>
  <c r="H375"/>
  <c r="G375"/>
  <c r="J375" s="1"/>
  <c r="F377"/>
  <c r="E377"/>
  <c r="E376"/>
  <c r="E375" s="1"/>
  <c r="H366"/>
  <c r="G366"/>
  <c r="F368"/>
  <c r="I368" s="1"/>
  <c r="E368"/>
  <c r="E367"/>
  <c r="E366" s="1"/>
  <c r="H359"/>
  <c r="G359"/>
  <c r="F361"/>
  <c r="E361"/>
  <c r="H351"/>
  <c r="G351"/>
  <c r="F353"/>
  <c r="E353"/>
  <c r="E352" s="1"/>
  <c r="E351" s="1"/>
  <c r="F346"/>
  <c r="E346"/>
  <c r="H342"/>
  <c r="G342"/>
  <c r="G338"/>
  <c r="F344"/>
  <c r="E344"/>
  <c r="E343" s="1"/>
  <c r="E342" s="1"/>
  <c r="E338" s="1"/>
  <c r="H331"/>
  <c r="H327" s="1"/>
  <c r="G331"/>
  <c r="F333"/>
  <c r="F332" s="1"/>
  <c r="E333"/>
  <c r="E332" s="1"/>
  <c r="E331" s="1"/>
  <c r="E327" s="1"/>
  <c r="E325" s="1"/>
  <c r="F322"/>
  <c r="I322"/>
  <c r="E322"/>
  <c r="E319"/>
  <c r="E318" s="1"/>
  <c r="E317" s="1"/>
  <c r="E313" s="1"/>
  <c r="F310"/>
  <c r="I310" s="1"/>
  <c r="E310"/>
  <c r="F308"/>
  <c r="I308" s="1"/>
  <c r="E308"/>
  <c r="E307" s="1"/>
  <c r="E306" s="1"/>
  <c r="E302" s="1"/>
  <c r="G290"/>
  <c r="F299"/>
  <c r="F298" s="1"/>
  <c r="E299"/>
  <c r="E298" s="1"/>
  <c r="F295"/>
  <c r="I295" s="1"/>
  <c r="E295"/>
  <c r="E291" s="1"/>
  <c r="E290" s="1"/>
  <c r="F292"/>
  <c r="F291"/>
  <c r="I291" s="1"/>
  <c r="E292"/>
  <c r="F278"/>
  <c r="E278"/>
  <c r="E276"/>
  <c r="E275" s="1"/>
  <c r="F273"/>
  <c r="I273"/>
  <c r="E273"/>
  <c r="E272" s="1"/>
  <c r="E271" s="1"/>
  <c r="E267" s="1"/>
  <c r="G259"/>
  <c r="G255" s="1"/>
  <c r="F264"/>
  <c r="I264"/>
  <c r="E264"/>
  <c r="H259"/>
  <c r="F261"/>
  <c r="E261"/>
  <c r="E260"/>
  <c r="H239"/>
  <c r="J239" s="1"/>
  <c r="G239"/>
  <c r="E241"/>
  <c r="E240" s="1"/>
  <c r="E239" s="1"/>
  <c r="F230"/>
  <c r="E230"/>
  <c r="E229" s="1"/>
  <c r="E228" s="1"/>
  <c r="H221"/>
  <c r="G221"/>
  <c r="G210" s="1"/>
  <c r="F223"/>
  <c r="E223"/>
  <c r="E222"/>
  <c r="E221"/>
  <c r="H214"/>
  <c r="G214"/>
  <c r="F216"/>
  <c r="E216"/>
  <c r="E215" s="1"/>
  <c r="E214" s="1"/>
  <c r="E210" s="1"/>
  <c r="E208" s="1"/>
  <c r="H203"/>
  <c r="H199"/>
  <c r="G203"/>
  <c r="F205"/>
  <c r="E205"/>
  <c r="E204"/>
  <c r="E203"/>
  <c r="E199" s="1"/>
  <c r="H194"/>
  <c r="G194"/>
  <c r="F196"/>
  <c r="E196"/>
  <c r="E195" s="1"/>
  <c r="E194" s="1"/>
  <c r="F189"/>
  <c r="I189" s="1"/>
  <c r="E189"/>
  <c r="E188"/>
  <c r="F185"/>
  <c r="I185" s="1"/>
  <c r="E185"/>
  <c r="E184"/>
  <c r="H148"/>
  <c r="E149"/>
  <c r="E148" s="1"/>
  <c r="E144" s="1"/>
  <c r="H139"/>
  <c r="G139"/>
  <c r="F141"/>
  <c r="F140" s="1"/>
  <c r="E141"/>
  <c r="E140"/>
  <c r="E139" s="1"/>
  <c r="E135" s="1"/>
  <c r="F130"/>
  <c r="F129"/>
  <c r="I129" s="1"/>
  <c r="E130"/>
  <c r="H126"/>
  <c r="H125"/>
  <c r="G126"/>
  <c r="G125" s="1"/>
  <c r="F127"/>
  <c r="F126"/>
  <c r="E127"/>
  <c r="E126" s="1"/>
  <c r="E125" s="1"/>
  <c r="H118"/>
  <c r="J118"/>
  <c r="G118"/>
  <c r="F120"/>
  <c r="E120"/>
  <c r="E119"/>
  <c r="E118" s="1"/>
  <c r="H111"/>
  <c r="G111"/>
  <c r="J111"/>
  <c r="F113"/>
  <c r="E113"/>
  <c r="E112" s="1"/>
  <c r="E111" s="1"/>
  <c r="H101"/>
  <c r="G101"/>
  <c r="F103"/>
  <c r="E103"/>
  <c r="E102" s="1"/>
  <c r="E101" s="1"/>
  <c r="F94"/>
  <c r="E94"/>
  <c r="E91" s="1"/>
  <c r="E66" s="1"/>
  <c r="E84"/>
  <c r="F82"/>
  <c r="I82"/>
  <c r="E82"/>
  <c r="E73"/>
  <c r="F68"/>
  <c r="I68"/>
  <c r="E68"/>
  <c r="F58"/>
  <c r="F57" s="1"/>
  <c r="I57" s="1"/>
  <c r="E58"/>
  <c r="E57" s="1"/>
  <c r="F54"/>
  <c r="I54" s="1"/>
  <c r="E54"/>
  <c r="G48"/>
  <c r="F52"/>
  <c r="I52" s="1"/>
  <c r="E52"/>
  <c r="H48"/>
  <c r="F50"/>
  <c r="F49" s="1"/>
  <c r="E50"/>
  <c r="E49" s="1"/>
  <c r="E48" s="1"/>
  <c r="E24"/>
  <c r="E23"/>
  <c r="E20"/>
  <c r="K54" i="1"/>
  <c r="J90"/>
  <c r="S73"/>
  <c r="L73"/>
  <c r="K73"/>
  <c r="P73" s="1"/>
  <c r="J73"/>
  <c r="N215"/>
  <c r="N214"/>
  <c r="N29" s="1"/>
  <c r="O215"/>
  <c r="O214"/>
  <c r="O29"/>
  <c r="T64"/>
  <c r="T67"/>
  <c r="S40"/>
  <c r="S42"/>
  <c r="S43"/>
  <c r="S45"/>
  <c r="S65"/>
  <c r="S66"/>
  <c r="S69"/>
  <c r="S70"/>
  <c r="S71"/>
  <c r="S78"/>
  <c r="S85"/>
  <c r="R42"/>
  <c r="R43"/>
  <c r="R44"/>
  <c r="R45"/>
  <c r="R65"/>
  <c r="R69"/>
  <c r="R70"/>
  <c r="R71"/>
  <c r="R78"/>
  <c r="R86"/>
  <c r="R104"/>
  <c r="R137"/>
  <c r="R166"/>
  <c r="Q40"/>
  <c r="Q41"/>
  <c r="Q42"/>
  <c r="Q43"/>
  <c r="Q44"/>
  <c r="Q45"/>
  <c r="Q55"/>
  <c r="Q54"/>
  <c r="Q56"/>
  <c r="Q65"/>
  <c r="Q68"/>
  <c r="Q69"/>
  <c r="Q70"/>
  <c r="Q71"/>
  <c r="Q78"/>
  <c r="Q84"/>
  <c r="Q85"/>
  <c r="Q86"/>
  <c r="Q99"/>
  <c r="Q101"/>
  <c r="Q103"/>
  <c r="Q104"/>
  <c r="Q107"/>
  <c r="Q108"/>
  <c r="Q109"/>
  <c r="Q110"/>
  <c r="Q112"/>
  <c r="Q113"/>
  <c r="Q114"/>
  <c r="Q115"/>
  <c r="Q118"/>
  <c r="Q119"/>
  <c r="Q120"/>
  <c r="Q121"/>
  <c r="Q122"/>
  <c r="Q123"/>
  <c r="Q124"/>
  <c r="Q125"/>
  <c r="Q127"/>
  <c r="Q129"/>
  <c r="Q130"/>
  <c r="Q131"/>
  <c r="Q132"/>
  <c r="Q133"/>
  <c r="Q134"/>
  <c r="Q137"/>
  <c r="Q139"/>
  <c r="Q140"/>
  <c r="Q141"/>
  <c r="Q148"/>
  <c r="Q149"/>
  <c r="Q152"/>
  <c r="Q153"/>
  <c r="Q157"/>
  <c r="Q159"/>
  <c r="Q161"/>
  <c r="Q166"/>
  <c r="Q168"/>
  <c r="Q172"/>
  <c r="Q175"/>
  <c r="Q176"/>
  <c r="Q177"/>
  <c r="Q179"/>
  <c r="Q180"/>
  <c r="Q181"/>
  <c r="Q183"/>
  <c r="Q185"/>
  <c r="P40"/>
  <c r="P41"/>
  <c r="P42"/>
  <c r="P43"/>
  <c r="P44"/>
  <c r="P55"/>
  <c r="P54" s="1"/>
  <c r="P65"/>
  <c r="P68"/>
  <c r="P69"/>
  <c r="P70"/>
  <c r="P71"/>
  <c r="P84"/>
  <c r="P86"/>
  <c r="P99"/>
  <c r="P101"/>
  <c r="P103"/>
  <c r="P104"/>
  <c r="P107"/>
  <c r="P108"/>
  <c r="P109"/>
  <c r="P110"/>
  <c r="P112"/>
  <c r="P113"/>
  <c r="P114"/>
  <c r="P115"/>
  <c r="P118"/>
  <c r="P119"/>
  <c r="P120"/>
  <c r="P121"/>
  <c r="P123"/>
  <c r="P124"/>
  <c r="P125"/>
  <c r="P129"/>
  <c r="P130"/>
  <c r="P131"/>
  <c r="P132"/>
  <c r="P133"/>
  <c r="P134"/>
  <c r="P139"/>
  <c r="P140"/>
  <c r="P141"/>
  <c r="P152"/>
  <c r="P153"/>
  <c r="P157"/>
  <c r="P159"/>
  <c r="P175"/>
  <c r="P176"/>
  <c r="P179"/>
  <c r="J77"/>
  <c r="J64"/>
  <c r="M216"/>
  <c r="M215"/>
  <c r="M214" s="1"/>
  <c r="M29" s="1"/>
  <c r="M200"/>
  <c r="M199"/>
  <c r="M165"/>
  <c r="M136"/>
  <c r="S82"/>
  <c r="S81"/>
  <c r="S80"/>
  <c r="S76"/>
  <c r="M64"/>
  <c r="S52"/>
  <c r="S51"/>
  <c r="S49"/>
  <c r="L216"/>
  <c r="L215"/>
  <c r="L214" s="1"/>
  <c r="L29" s="1"/>
  <c r="L200"/>
  <c r="L199"/>
  <c r="K200"/>
  <c r="K199"/>
  <c r="L189"/>
  <c r="L178"/>
  <c r="Q178" s="1"/>
  <c r="L174"/>
  <c r="L171"/>
  <c r="L170" s="1"/>
  <c r="L169" s="1"/>
  <c r="L167"/>
  <c r="Q167"/>
  <c r="L158"/>
  <c r="L156"/>
  <c r="L155" s="1"/>
  <c r="L151"/>
  <c r="L150" s="1"/>
  <c r="Q150" s="1"/>
  <c r="L128"/>
  <c r="L126"/>
  <c r="L117"/>
  <c r="L111"/>
  <c r="L105" s="1"/>
  <c r="L106"/>
  <c r="L102"/>
  <c r="L98"/>
  <c r="L95"/>
  <c r="L83"/>
  <c r="L82"/>
  <c r="R82" s="1"/>
  <c r="L81"/>
  <c r="L80"/>
  <c r="L77"/>
  <c r="L76"/>
  <c r="L75" s="1"/>
  <c r="L72"/>
  <c r="R72"/>
  <c r="L64"/>
  <c r="Q64" s="1"/>
  <c r="L54"/>
  <c r="L49"/>
  <c r="R49" s="1"/>
  <c r="L48"/>
  <c r="L39"/>
  <c r="K189"/>
  <c r="K178"/>
  <c r="P178" s="1"/>
  <c r="K174"/>
  <c r="K171"/>
  <c r="K170" s="1"/>
  <c r="K169" s="1"/>
  <c r="K167"/>
  <c r="K158"/>
  <c r="K156"/>
  <c r="K155" s="1"/>
  <c r="K151"/>
  <c r="K147"/>
  <c r="K146"/>
  <c r="K138"/>
  <c r="K136"/>
  <c r="K128"/>
  <c r="K126"/>
  <c r="K117"/>
  <c r="P117" s="1"/>
  <c r="K111"/>
  <c r="K106"/>
  <c r="K102"/>
  <c r="K98"/>
  <c r="K95"/>
  <c r="K83"/>
  <c r="Q83" s="1"/>
  <c r="K81"/>
  <c r="K80"/>
  <c r="K77"/>
  <c r="Q77" s="1"/>
  <c r="K76"/>
  <c r="K72"/>
  <c r="K64"/>
  <c r="K51"/>
  <c r="K49"/>
  <c r="P49"/>
  <c r="K48"/>
  <c r="Q48" s="1"/>
  <c r="K39"/>
  <c r="P39"/>
  <c r="J216"/>
  <c r="J215" s="1"/>
  <c r="J189"/>
  <c r="J178"/>
  <c r="J174"/>
  <c r="J171"/>
  <c r="J170"/>
  <c r="J167"/>
  <c r="J160"/>
  <c r="J158"/>
  <c r="J156"/>
  <c r="J151"/>
  <c r="J150" s="1"/>
  <c r="P150" s="1"/>
  <c r="J147"/>
  <c r="J146"/>
  <c r="J138"/>
  <c r="J128"/>
  <c r="P128" s="1"/>
  <c r="J117"/>
  <c r="J111"/>
  <c r="P111" s="1"/>
  <c r="J106"/>
  <c r="J102"/>
  <c r="J100"/>
  <c r="J98"/>
  <c r="J97" s="1"/>
  <c r="J96" s="1"/>
  <c r="J19" s="1"/>
  <c r="J95"/>
  <c r="P95"/>
  <c r="J83"/>
  <c r="J82"/>
  <c r="J81"/>
  <c r="J76"/>
  <c r="J75"/>
  <c r="J72"/>
  <c r="J54"/>
  <c r="J52"/>
  <c r="J51"/>
  <c r="J50" s="1"/>
  <c r="J38" s="1"/>
  <c r="J49"/>
  <c r="J48"/>
  <c r="J47"/>
  <c r="J39"/>
  <c r="L191"/>
  <c r="K191"/>
  <c r="J126"/>
  <c r="L184"/>
  <c r="K184"/>
  <c r="J184"/>
  <c r="K82"/>
  <c r="J80"/>
  <c r="J79"/>
  <c r="L51"/>
  <c r="L50" s="1"/>
  <c r="R50" s="1"/>
  <c r="L52"/>
  <c r="K52"/>
  <c r="Q52" s="1"/>
  <c r="L165"/>
  <c r="K165"/>
  <c r="J165"/>
  <c r="K216"/>
  <c r="M162"/>
  <c r="J162"/>
  <c r="K160"/>
  <c r="K162"/>
  <c r="L160"/>
  <c r="L162"/>
  <c r="N93"/>
  <c r="S93" s="1"/>
  <c r="J191"/>
  <c r="L100"/>
  <c r="L136"/>
  <c r="L138"/>
  <c r="L143"/>
  <c r="L142" s="1"/>
  <c r="L147"/>
  <c r="L146"/>
  <c r="K100"/>
  <c r="K143"/>
  <c r="K142"/>
  <c r="J136"/>
  <c r="J135" s="1"/>
  <c r="J143"/>
  <c r="J142"/>
  <c r="L209"/>
  <c r="L206" s="1"/>
  <c r="L202" s="1"/>
  <c r="L25" s="1"/>
  <c r="M207"/>
  <c r="L207"/>
  <c r="M204"/>
  <c r="M203" s="1"/>
  <c r="L204"/>
  <c r="L203"/>
  <c r="M197"/>
  <c r="M196"/>
  <c r="L197"/>
  <c r="L196" s="1"/>
  <c r="L195" s="1"/>
  <c r="L24" s="1"/>
  <c r="L26" s="1"/>
  <c r="K209"/>
  <c r="K207"/>
  <c r="K206" s="1"/>
  <c r="K204"/>
  <c r="K203" s="1"/>
  <c r="K197"/>
  <c r="K196"/>
  <c r="J209"/>
  <c r="J206" s="1"/>
  <c r="J207"/>
  <c r="J204"/>
  <c r="J203" s="1"/>
  <c r="J202" s="1"/>
  <c r="J25" s="1"/>
  <c r="J200"/>
  <c r="J199"/>
  <c r="J197"/>
  <c r="J196" s="1"/>
  <c r="J195" s="1"/>
  <c r="J24" s="1"/>
  <c r="O203"/>
  <c r="O202" s="1"/>
  <c r="O25" s="1"/>
  <c r="N203"/>
  <c r="O196"/>
  <c r="O199"/>
  <c r="N196"/>
  <c r="N199"/>
  <c r="H306" i="3"/>
  <c r="H302" s="1"/>
  <c r="J302" s="1"/>
  <c r="J452"/>
  <c r="H183"/>
  <c r="G271"/>
  <c r="G267" s="1"/>
  <c r="H228"/>
  <c r="G183"/>
  <c r="H271"/>
  <c r="F156"/>
  <c r="I156" s="1"/>
  <c r="F163"/>
  <c r="I163"/>
  <c r="H290"/>
  <c r="J290" s="1"/>
  <c r="G66"/>
  <c r="G16"/>
  <c r="E360"/>
  <c r="E359" s="1"/>
  <c r="G438"/>
  <c r="G31"/>
  <c r="G27"/>
  <c r="H448"/>
  <c r="H66"/>
  <c r="E129"/>
  <c r="E466"/>
  <c r="E465" s="1"/>
  <c r="G317"/>
  <c r="G306"/>
  <c r="I496"/>
  <c r="I474"/>
  <c r="I467"/>
  <c r="I420"/>
  <c r="F410"/>
  <c r="I410"/>
  <c r="F232"/>
  <c r="I150"/>
  <c r="I141"/>
  <c r="F67"/>
  <c r="I58"/>
  <c r="E17"/>
  <c r="E16" s="1"/>
  <c r="E12" s="1"/>
  <c r="E10" s="1"/>
  <c r="H399"/>
  <c r="J399"/>
  <c r="E32"/>
  <c r="E31" s="1"/>
  <c r="E27" s="1"/>
  <c r="E259"/>
  <c r="E255"/>
  <c r="J366"/>
  <c r="F172"/>
  <c r="F367"/>
  <c r="F366"/>
  <c r="I366"/>
  <c r="F17"/>
  <c r="F16" s="1"/>
  <c r="E67"/>
  <c r="J465"/>
  <c r="I285"/>
  <c r="I450"/>
  <c r="I292"/>
  <c r="F272"/>
  <c r="F155"/>
  <c r="I113"/>
  <c r="F112"/>
  <c r="F184"/>
  <c r="F188"/>
  <c r="I188" s="1"/>
  <c r="H255"/>
  <c r="J259"/>
  <c r="I278"/>
  <c r="F275"/>
  <c r="I353"/>
  <c r="F352"/>
  <c r="I361"/>
  <c r="F360"/>
  <c r="F359" s="1"/>
  <c r="I391"/>
  <c r="F390"/>
  <c r="F389"/>
  <c r="F484"/>
  <c r="F483" s="1"/>
  <c r="F479" s="1"/>
  <c r="F477" s="1"/>
  <c r="I39"/>
  <c r="F38"/>
  <c r="I408"/>
  <c r="F439"/>
  <c r="I439" s="1"/>
  <c r="I440"/>
  <c r="F442"/>
  <c r="I443"/>
  <c r="H438"/>
  <c r="J438"/>
  <c r="J31"/>
  <c r="P72" i="1"/>
  <c r="P81"/>
  <c r="J472" i="3"/>
  <c r="F424"/>
  <c r="I424" s="1"/>
  <c r="P158" i="1"/>
  <c r="S72"/>
  <c r="J94"/>
  <c r="J93" s="1"/>
  <c r="J17" s="1"/>
  <c r="P83"/>
  <c r="K94"/>
  <c r="Q128"/>
  <c r="R51"/>
  <c r="Q72"/>
  <c r="L67"/>
  <c r="L63"/>
  <c r="R73"/>
  <c r="S64"/>
  <c r="J67"/>
  <c r="Q184"/>
  <c r="R52"/>
  <c r="P80"/>
  <c r="S95"/>
  <c r="H12" i="3"/>
  <c r="I299"/>
  <c r="Q106" i="1"/>
  <c r="I120" i="3"/>
  <c r="F119"/>
  <c r="I130"/>
  <c r="H135"/>
  <c r="F204"/>
  <c r="I205"/>
  <c r="I401"/>
  <c r="F400"/>
  <c r="H167"/>
  <c r="H244"/>
  <c r="J248"/>
  <c r="F148"/>
  <c r="I148" s="1"/>
  <c r="I149"/>
  <c r="M79" i="1"/>
  <c r="I333" i="3"/>
  <c r="R77" i="1"/>
  <c r="J418" i="3"/>
  <c r="I453"/>
  <c r="F452"/>
  <c r="K47" i="1"/>
  <c r="P47" s="1"/>
  <c r="P38" s="1"/>
  <c r="K67"/>
  <c r="P67" s="1"/>
  <c r="I346" i="3"/>
  <c r="I460"/>
  <c r="F459"/>
  <c r="I459" s="1"/>
  <c r="I250"/>
  <c r="H490"/>
  <c r="J490" s="1"/>
  <c r="J494"/>
  <c r="I24"/>
  <c r="J431"/>
  <c r="Q171" i="1"/>
  <c r="I390" i="3"/>
  <c r="R80" i="1"/>
  <c r="J48" i="3"/>
  <c r="J342"/>
  <c r="M50" i="1"/>
  <c r="S50" s="1"/>
  <c r="S48"/>
  <c r="I367" i="3"/>
  <c r="I38"/>
  <c r="F351"/>
  <c r="I352"/>
  <c r="F458"/>
  <c r="I458"/>
  <c r="I452"/>
  <c r="I119"/>
  <c r="F118"/>
  <c r="I118" s="1"/>
  <c r="H10"/>
  <c r="I249"/>
  <c r="F248"/>
  <c r="F244" s="1"/>
  <c r="O93" i="1"/>
  <c r="O17"/>
  <c r="I67" i="3"/>
  <c r="T50" i="1"/>
  <c r="I272" i="3"/>
  <c r="J214"/>
  <c r="F240"/>
  <c r="F239" s="1"/>
  <c r="I239" s="1"/>
  <c r="Q160" i="1"/>
  <c r="G167" i="3"/>
  <c r="J171"/>
  <c r="J101"/>
  <c r="J139"/>
  <c r="I360"/>
  <c r="J155" i="1"/>
  <c r="P156"/>
  <c r="Q151"/>
  <c r="L188"/>
  <c r="Q189"/>
  <c r="I17" i="3"/>
  <c r="J317"/>
  <c r="G313"/>
  <c r="J66"/>
  <c r="H178"/>
  <c r="I50"/>
  <c r="F102"/>
  <c r="F101"/>
  <c r="I101"/>
  <c r="I103"/>
  <c r="I384"/>
  <c r="F383"/>
  <c r="J167"/>
  <c r="Q111" i="1"/>
  <c r="K150"/>
  <c r="I33" i="3"/>
  <c r="F32"/>
  <c r="Q80" i="1"/>
  <c r="I422" i="3"/>
  <c r="F419"/>
  <c r="I419" s="1"/>
  <c r="I102"/>
  <c r="F382"/>
  <c r="I382" s="1"/>
  <c r="I383"/>
  <c r="I240"/>
  <c r="M47" i="1"/>
  <c r="R47" s="1"/>
  <c r="R68"/>
  <c r="S68"/>
  <c r="R41"/>
  <c r="M39"/>
  <c r="R40"/>
  <c r="S94"/>
  <c r="S75"/>
  <c r="G147" i="4"/>
  <c r="G146" s="1"/>
  <c r="I506"/>
  <c r="H44" i="3"/>
  <c r="H42"/>
  <c r="I248"/>
  <c r="F403" i="4"/>
  <c r="F402" s="1"/>
  <c r="H369"/>
  <c r="H368" s="1"/>
  <c r="J61"/>
  <c r="F264"/>
  <c r="F263" s="1"/>
  <c r="F260" s="1"/>
  <c r="M63" i="1"/>
  <c r="R63" s="1"/>
  <c r="J71" i="4"/>
  <c r="F116"/>
  <c r="F115"/>
  <c r="G70"/>
  <c r="G69" s="1"/>
  <c r="G225"/>
  <c r="I456"/>
  <c r="I404"/>
  <c r="G363"/>
  <c r="F279"/>
  <c r="H176"/>
  <c r="H175" s="1"/>
  <c r="H172" s="1"/>
  <c r="J403"/>
  <c r="G89"/>
  <c r="I140"/>
  <c r="F478"/>
  <c r="J358"/>
  <c r="H139"/>
  <c r="H138" s="1"/>
  <c r="I287"/>
  <c r="I18"/>
  <c r="G82"/>
  <c r="G13"/>
  <c r="I111"/>
  <c r="F164"/>
  <c r="F302"/>
  <c r="F301" s="1"/>
  <c r="H447"/>
  <c r="J450"/>
  <c r="F169"/>
  <c r="F168" s="1"/>
  <c r="I226"/>
  <c r="F278"/>
  <c r="H363"/>
  <c r="H362" s="1"/>
  <c r="H408"/>
  <c r="H407" s="1"/>
  <c r="F339"/>
  <c r="F338" s="1"/>
  <c r="H225"/>
  <c r="J225" s="1"/>
  <c r="G240"/>
  <c r="I241"/>
  <c r="G273"/>
  <c r="G272" s="1"/>
  <c r="J287"/>
  <c r="H286"/>
  <c r="H285" s="1"/>
  <c r="F183" i="3"/>
  <c r="I184"/>
  <c r="G327"/>
  <c r="J331"/>
  <c r="F343"/>
  <c r="I344"/>
  <c r="J382"/>
  <c r="H371"/>
  <c r="I449"/>
  <c r="F448"/>
  <c r="G488"/>
  <c r="F200" i="4"/>
  <c r="I216" i="3"/>
  <c r="F215"/>
  <c r="I94"/>
  <c r="F91"/>
  <c r="F66" s="1"/>
  <c r="I66" s="1"/>
  <c r="I275"/>
  <c r="F271"/>
  <c r="J271"/>
  <c r="I261"/>
  <c r="F260"/>
  <c r="I260" s="1"/>
  <c r="J351"/>
  <c r="I351"/>
  <c r="I377"/>
  <c r="F376"/>
  <c r="I172"/>
  <c r="F171"/>
  <c r="F167" s="1"/>
  <c r="I167" s="1"/>
  <c r="F162"/>
  <c r="P138" i="1"/>
  <c r="J194" i="3"/>
  <c r="P94" i="1"/>
  <c r="P93"/>
  <c r="K93"/>
  <c r="K17" s="1"/>
  <c r="P17" s="1"/>
  <c r="I232" i="3"/>
  <c r="J228"/>
  <c r="H210"/>
  <c r="H208" s="1"/>
  <c r="J173" i="1"/>
  <c r="G135" i="3"/>
  <c r="J135" s="1"/>
  <c r="G239" i="4"/>
  <c r="G236" s="1"/>
  <c r="H224"/>
  <c r="I343" i="3"/>
  <c r="F342"/>
  <c r="I342" s="1"/>
  <c r="I271"/>
  <c r="F259"/>
  <c r="F255" s="1"/>
  <c r="G325"/>
  <c r="I259"/>
  <c r="I257" i="4"/>
  <c r="I267"/>
  <c r="I364"/>
  <c r="I311"/>
  <c r="H116"/>
  <c r="H115" s="1"/>
  <c r="H131"/>
  <c r="H130" s="1"/>
  <c r="H127" s="1"/>
  <c r="J234"/>
  <c r="J476"/>
  <c r="G351"/>
  <c r="G350" s="1"/>
  <c r="G247"/>
  <c r="I90"/>
  <c r="I274"/>
  <c r="J90"/>
  <c r="I476"/>
  <c r="I170"/>
  <c r="F369"/>
  <c r="K97" i="1"/>
  <c r="Q102"/>
  <c r="K105"/>
  <c r="K173"/>
  <c r="P173"/>
  <c r="Q39"/>
  <c r="J63"/>
  <c r="J60" s="1"/>
  <c r="J57" s="1"/>
  <c r="J53" s="1"/>
  <c r="M195"/>
  <c r="M24" s="1"/>
  <c r="P52"/>
  <c r="Q100"/>
  <c r="K188"/>
  <c r="L79"/>
  <c r="R79" s="1"/>
  <c r="Q117"/>
  <c r="Q174"/>
  <c r="J74"/>
  <c r="J188"/>
  <c r="Q146"/>
  <c r="L97"/>
  <c r="P151"/>
  <c r="S127"/>
  <c r="P174"/>
  <c r="T79"/>
  <c r="O195"/>
  <c r="O24" s="1"/>
  <c r="L173"/>
  <c r="Q173"/>
  <c r="P98"/>
  <c r="R76"/>
  <c r="R81"/>
  <c r="R64"/>
  <c r="P100"/>
  <c r="S79"/>
  <c r="Q156"/>
  <c r="Q67"/>
  <c r="Q49"/>
  <c r="Q147"/>
  <c r="K195"/>
  <c r="K24" s="1"/>
  <c r="P64"/>
  <c r="J154"/>
  <c r="Q98"/>
  <c r="P189"/>
  <c r="N195"/>
  <c r="N24"/>
  <c r="P102"/>
  <c r="J169"/>
  <c r="Q126"/>
  <c r="Q158"/>
  <c r="P188"/>
  <c r="Q188"/>
  <c r="J372" i="4"/>
  <c r="J267"/>
  <c r="I352"/>
  <c r="H82"/>
  <c r="O53" i="1"/>
  <c r="O38"/>
  <c r="G246" i="4"/>
  <c r="F368"/>
  <c r="L60" i="1"/>
  <c r="H414" i="3"/>
  <c r="J183"/>
  <c r="G178"/>
  <c r="J178" s="1"/>
  <c r="I183"/>
  <c r="R136" i="1"/>
  <c r="Q136"/>
  <c r="L135"/>
  <c r="J105"/>
  <c r="P106"/>
  <c r="K50"/>
  <c r="P50" s="1"/>
  <c r="P51"/>
  <c r="F214" i="3"/>
  <c r="I215"/>
  <c r="G233" i="4"/>
  <c r="G232" s="1"/>
  <c r="G229" s="1"/>
  <c r="F292"/>
  <c r="F291"/>
  <c r="I293"/>
  <c r="F52"/>
  <c r="G76"/>
  <c r="G75"/>
  <c r="I77"/>
  <c r="F31" i="3"/>
  <c r="I32"/>
  <c r="I196"/>
  <c r="F195"/>
  <c r="F194" s="1"/>
  <c r="I194" s="1"/>
  <c r="I162"/>
  <c r="F144"/>
  <c r="I144" s="1"/>
  <c r="F375"/>
  <c r="I376"/>
  <c r="H446" i="4"/>
  <c r="H176" i="3"/>
  <c r="F203"/>
  <c r="F199" s="1"/>
  <c r="I204"/>
  <c r="J27"/>
  <c r="G12"/>
  <c r="J16"/>
  <c r="Q165" i="1"/>
  <c r="R165"/>
  <c r="R48"/>
  <c r="L47"/>
  <c r="L38" s="1"/>
  <c r="I223" i="3"/>
  <c r="F222"/>
  <c r="G483"/>
  <c r="I483" s="1"/>
  <c r="I484"/>
  <c r="H144"/>
  <c r="J162"/>
  <c r="I319"/>
  <c r="F318"/>
  <c r="I318" s="1"/>
  <c r="I155"/>
  <c r="J155"/>
  <c r="G144"/>
  <c r="J148"/>
  <c r="I400"/>
  <c r="F399"/>
  <c r="I399"/>
  <c r="I442"/>
  <c r="F438"/>
  <c r="I438" s="1"/>
  <c r="G302"/>
  <c r="J306"/>
  <c r="K215" i="1"/>
  <c r="P216"/>
  <c r="F125" i="3"/>
  <c r="E183"/>
  <c r="F229"/>
  <c r="I230"/>
  <c r="I112"/>
  <c r="F111"/>
  <c r="I111"/>
  <c r="N17" i="1"/>
  <c r="K79"/>
  <c r="Q81"/>
  <c r="K135"/>
  <c r="Q138"/>
  <c r="R95"/>
  <c r="L94"/>
  <c r="R94" s="1"/>
  <c r="R93" s="1"/>
  <c r="Q95"/>
  <c r="G199" i="3"/>
  <c r="J199" s="1"/>
  <c r="J203"/>
  <c r="J201" i="4"/>
  <c r="J428"/>
  <c r="G427"/>
  <c r="J359" i="3"/>
  <c r="H338"/>
  <c r="J352" i="4"/>
  <c r="F432" i="3"/>
  <c r="I432" s="1"/>
  <c r="I433"/>
  <c r="E438"/>
  <c r="J406"/>
  <c r="J338"/>
  <c r="H336"/>
  <c r="G479"/>
  <c r="I479" s="1"/>
  <c r="Q47" i="1"/>
  <c r="I195" i="3"/>
  <c r="L57" i="1"/>
  <c r="L93"/>
  <c r="L17" s="1"/>
  <c r="Q94"/>
  <c r="Q93" s="1"/>
  <c r="K214"/>
  <c r="K29" s="1"/>
  <c r="I222" i="3"/>
  <c r="F221"/>
  <c r="F210" s="1"/>
  <c r="I375"/>
  <c r="F27"/>
  <c r="I31"/>
  <c r="I214"/>
  <c r="G176"/>
  <c r="J176" s="1"/>
  <c r="P79" i="1"/>
  <c r="Q79"/>
  <c r="I229" i="3"/>
  <c r="F228"/>
  <c r="I228"/>
  <c r="G133"/>
  <c r="J144"/>
  <c r="H133"/>
  <c r="J12"/>
  <c r="G10"/>
  <c r="I203"/>
  <c r="K38" i="1"/>
  <c r="Q50"/>
  <c r="F208" i="3"/>
  <c r="G477"/>
  <c r="I477"/>
  <c r="J10"/>
  <c r="L53" i="1"/>
  <c r="R57"/>
  <c r="I27" i="3"/>
  <c r="J133"/>
  <c r="S47" i="1"/>
  <c r="J184" i="4"/>
  <c r="I280"/>
  <c r="E29"/>
  <c r="E28" s="1"/>
  <c r="E9" s="1"/>
  <c r="J132"/>
  <c r="J364"/>
  <c r="I372"/>
  <c r="I468"/>
  <c r="I585"/>
  <c r="I566"/>
  <c r="J14"/>
  <c r="J18"/>
  <c r="I201"/>
  <c r="I305"/>
  <c r="H563"/>
  <c r="G584"/>
  <c r="G583" s="1"/>
  <c r="J363"/>
  <c r="J170"/>
  <c r="J587"/>
  <c r="I321"/>
  <c r="I485"/>
  <c r="H578"/>
  <c r="H577" s="1"/>
  <c r="J305"/>
  <c r="G279"/>
  <c r="I279" s="1"/>
  <c r="I450"/>
  <c r="R113" i="1"/>
  <c r="G320" i="4"/>
  <c r="I320" s="1"/>
  <c r="F467"/>
  <c r="F466" s="1"/>
  <c r="G81"/>
  <c r="I296"/>
  <c r="J213"/>
  <c r="G88"/>
  <c r="G362"/>
  <c r="G224"/>
  <c r="I71"/>
  <c r="F47"/>
  <c r="F29" s="1"/>
  <c r="F28" s="1"/>
  <c r="G124"/>
  <c r="G123" s="1"/>
  <c r="G131"/>
  <c r="G169"/>
  <c r="H183"/>
  <c r="G189"/>
  <c r="G188" s="1"/>
  <c r="G310"/>
  <c r="G487"/>
  <c r="I50"/>
  <c r="H81"/>
  <c r="H13"/>
  <c r="I334"/>
  <c r="I132"/>
  <c r="J274"/>
  <c r="J321"/>
  <c r="G484"/>
  <c r="J111"/>
  <c r="S131" i="1"/>
  <c r="S120"/>
  <c r="M156"/>
  <c r="M155" s="1"/>
  <c r="J226" i="4"/>
  <c r="J265"/>
  <c r="F447"/>
  <c r="F446" s="1"/>
  <c r="J568"/>
  <c r="I564"/>
  <c r="H434"/>
  <c r="H433" s="1"/>
  <c r="R129" i="1"/>
  <c r="G434" i="4"/>
  <c r="G433" s="1"/>
  <c r="R109" i="1"/>
  <c r="I491" i="4"/>
  <c r="J468"/>
  <c r="I403"/>
  <c r="M171" i="1"/>
  <c r="S171" s="1"/>
  <c r="M17"/>
  <c r="G264" i="4"/>
  <c r="I265"/>
  <c r="F253"/>
  <c r="I190"/>
  <c r="F163"/>
  <c r="J125"/>
  <c r="J53"/>
  <c r="J60"/>
  <c r="I36"/>
  <c r="J47"/>
  <c r="J311"/>
  <c r="G570"/>
  <c r="I518"/>
  <c r="H29"/>
  <c r="I14"/>
  <c r="S149" i="1"/>
  <c r="S17"/>
  <c r="G263" i="4"/>
  <c r="I264"/>
  <c r="F252"/>
  <c r="F162"/>
  <c r="I340"/>
  <c r="J579"/>
  <c r="G578"/>
  <c r="G577" s="1"/>
  <c r="F570"/>
  <c r="R103" i="1"/>
  <c r="J566" i="4"/>
  <c r="J573"/>
  <c r="J497"/>
  <c r="I428"/>
  <c r="J409"/>
  <c r="R99" i="1"/>
  <c r="G593" i="4"/>
  <c r="J601"/>
  <c r="I603"/>
  <c r="J83"/>
  <c r="I198"/>
  <c r="J594"/>
  <c r="I596"/>
  <c r="F13"/>
  <c r="I13" s="1"/>
  <c r="J603"/>
  <c r="I435"/>
  <c r="O150" i="1"/>
  <c r="J224" i="4"/>
  <c r="I213"/>
  <c r="G563"/>
  <c r="F563"/>
  <c r="F562" s="1"/>
  <c r="J571"/>
  <c r="I573"/>
  <c r="J16"/>
  <c r="J596"/>
  <c r="I30"/>
  <c r="I45"/>
  <c r="H302"/>
  <c r="H301" s="1"/>
  <c r="J13"/>
  <c r="J140"/>
  <c r="I358"/>
  <c r="J370"/>
  <c r="I448"/>
  <c r="J462"/>
  <c r="I177"/>
  <c r="F232"/>
  <c r="F229" s="1"/>
  <c r="I229" s="1"/>
  <c r="H123"/>
  <c r="H120" s="1"/>
  <c r="S99" i="1"/>
  <c r="J117" i="4"/>
  <c r="I497"/>
  <c r="J564"/>
  <c r="G29"/>
  <c r="I29" s="1"/>
  <c r="I234"/>
  <c r="J280"/>
  <c r="G345"/>
  <c r="J219"/>
  <c r="I61"/>
  <c r="J448"/>
  <c r="I346"/>
  <c r="J30"/>
  <c r="J198"/>
  <c r="J177"/>
  <c r="G176"/>
  <c r="G175" s="1"/>
  <c r="J164"/>
  <c r="F487"/>
  <c r="I487" s="1"/>
  <c r="H247"/>
  <c r="H246" s="1"/>
  <c r="F427"/>
  <c r="F426" s="1"/>
  <c r="S140" i="1"/>
  <c r="I16" i="4"/>
  <c r="F212"/>
  <c r="F211" s="1"/>
  <c r="J303"/>
  <c r="J585"/>
  <c r="I184"/>
  <c r="J340"/>
  <c r="G369"/>
  <c r="I248"/>
  <c r="J45"/>
  <c r="I462"/>
  <c r="G496"/>
  <c r="G495" s="1"/>
  <c r="G357"/>
  <c r="J357" s="1"/>
  <c r="I219"/>
  <c r="F584"/>
  <c r="F583" s="1"/>
  <c r="J434"/>
  <c r="M100" i="1"/>
  <c r="S100" s="1"/>
  <c r="I83" i="4"/>
  <c r="N150" i="1"/>
  <c r="H253" i="4"/>
  <c r="H252" s="1"/>
  <c r="J190"/>
  <c r="J21"/>
  <c r="F408"/>
  <c r="F407" s="1"/>
  <c r="I125"/>
  <c r="J77"/>
  <c r="I504"/>
  <c r="I370"/>
  <c r="G197"/>
  <c r="I164"/>
  <c r="I117"/>
  <c r="R157" i="1"/>
  <c r="I21" i="4"/>
  <c r="J435"/>
  <c r="I598"/>
  <c r="G285"/>
  <c r="J286"/>
  <c r="G253"/>
  <c r="I253" s="1"/>
  <c r="I587"/>
  <c r="J241"/>
  <c r="G447"/>
  <c r="G446" s="1"/>
  <c r="J598"/>
  <c r="S110" i="1"/>
  <c r="R134"/>
  <c r="I594" i="4"/>
  <c r="S152" i="1"/>
  <c r="S129"/>
  <c r="S101"/>
  <c r="M147"/>
  <c r="R147" s="1"/>
  <c r="S176"/>
  <c r="F314" i="4"/>
  <c r="F217"/>
  <c r="I218"/>
  <c r="F401"/>
  <c r="H168"/>
  <c r="J169"/>
  <c r="J447"/>
  <c r="F285"/>
  <c r="I286"/>
  <c r="J76"/>
  <c r="H75"/>
  <c r="J73" s="1"/>
  <c r="I200"/>
  <c r="I110"/>
  <c r="F109"/>
  <c r="F106" s="1"/>
  <c r="I82"/>
  <c r="F81"/>
  <c r="I79" s="1"/>
  <c r="I124"/>
  <c r="F123"/>
  <c r="J116"/>
  <c r="N142" i="1"/>
  <c r="R179"/>
  <c r="J29" i="4"/>
  <c r="I563"/>
  <c r="N97" i="1"/>
  <c r="I584" i="4"/>
  <c r="G196"/>
  <c r="J563"/>
  <c r="I447"/>
  <c r="J176"/>
  <c r="G368"/>
  <c r="I366" s="1"/>
  <c r="J369"/>
  <c r="I369"/>
  <c r="G252"/>
  <c r="G243" s="1"/>
  <c r="F282"/>
  <c r="I283"/>
  <c r="F120"/>
  <c r="N38" i="1"/>
  <c r="T38" s="1"/>
  <c r="G395" i="4"/>
  <c r="G394" s="1"/>
  <c r="R115" i="1"/>
  <c r="S159"/>
  <c r="M158"/>
  <c r="R158" s="1"/>
  <c r="S123"/>
  <c r="R122"/>
  <c r="R183"/>
  <c r="S114"/>
  <c r="S133"/>
  <c r="S103"/>
  <c r="R130"/>
  <c r="S161"/>
  <c r="M160"/>
  <c r="S160" s="1"/>
  <c r="J441" i="4"/>
  <c r="G440"/>
  <c r="J244"/>
  <c r="F319"/>
  <c r="H88"/>
  <c r="J86" s="1"/>
  <c r="J89"/>
  <c r="H211"/>
  <c r="I402"/>
  <c r="P170" i="1" s="1"/>
  <c r="H495" i="4"/>
  <c r="J496"/>
  <c r="F362"/>
  <c r="I360" s="1"/>
  <c r="I363"/>
  <c r="J218"/>
  <c r="I461"/>
  <c r="G460"/>
  <c r="I458" s="1"/>
  <c r="I434"/>
  <c r="F433"/>
  <c r="H135"/>
  <c r="F350"/>
  <c r="H69"/>
  <c r="J70"/>
  <c r="J273"/>
  <c r="H272"/>
  <c r="H59"/>
  <c r="F600"/>
  <c r="I511"/>
  <c r="F510"/>
  <c r="I510" s="1"/>
  <c r="S168" i="1"/>
  <c r="R156"/>
  <c r="S156"/>
  <c r="M167"/>
  <c r="R167" s="1"/>
  <c r="H85" i="4"/>
  <c r="H239"/>
  <c r="H236" s="1"/>
  <c r="J236" s="1"/>
  <c r="J240"/>
  <c r="S106" i="1"/>
  <c r="M111"/>
  <c r="R111" s="1"/>
  <c r="R100"/>
  <c r="S147"/>
  <c r="M170"/>
  <c r="R107"/>
  <c r="S107"/>
  <c r="S112"/>
  <c r="S124"/>
  <c r="R180"/>
  <c r="M146"/>
  <c r="R146" s="1"/>
  <c r="M151"/>
  <c r="M150" s="1"/>
  <c r="F344" i="4"/>
  <c r="I484"/>
  <c r="H562"/>
  <c r="J570"/>
  <c r="F130"/>
  <c r="F127" s="1"/>
  <c r="I176"/>
  <c r="F175"/>
  <c r="I357"/>
  <c r="I467"/>
  <c r="G466"/>
  <c r="O142" i="1"/>
  <c r="H109" i="4"/>
  <c r="J110"/>
  <c r="N135" i="1"/>
  <c r="G28" i="4"/>
  <c r="I52"/>
  <c r="P135" i="1" s="1"/>
  <c r="J600" i="4"/>
  <c r="I247"/>
  <c r="F246"/>
  <c r="J302"/>
  <c r="G301"/>
  <c r="I299" s="1"/>
  <c r="I302"/>
  <c r="H356"/>
  <c r="G332"/>
  <c r="H12"/>
  <c r="I600"/>
  <c r="G592"/>
  <c r="G589" s="1"/>
  <c r="I60"/>
  <c r="F59"/>
  <c r="F188"/>
  <c r="I455"/>
  <c r="G454"/>
  <c r="I452" s="1"/>
  <c r="H28"/>
  <c r="J26" s="1"/>
  <c r="O135" i="1"/>
  <c r="J52" i="4"/>
  <c r="Q135" i="1" s="1"/>
  <c r="I475" i="4"/>
  <c r="F474"/>
  <c r="G182"/>
  <c r="J183"/>
  <c r="N146" i="1"/>
  <c r="S146" s="1"/>
  <c r="H583" i="4"/>
  <c r="J584"/>
  <c r="H182"/>
  <c r="J20" i="1"/>
  <c r="I537" i="4"/>
  <c r="F536"/>
  <c r="F535" s="1"/>
  <c r="F443" s="1"/>
  <c r="H466"/>
  <c r="J464" s="1"/>
  <c r="J467"/>
  <c r="O74" i="1"/>
  <c r="O37" s="1"/>
  <c r="T54"/>
  <c r="T60"/>
  <c r="J239" i="4"/>
  <c r="R151" i="1"/>
  <c r="J180" i="4"/>
  <c r="F243"/>
  <c r="I244"/>
  <c r="F172"/>
  <c r="H559"/>
  <c r="I186"/>
  <c r="J299"/>
  <c r="I315"/>
  <c r="F495"/>
  <c r="I496"/>
  <c r="G309"/>
  <c r="I314"/>
  <c r="I310"/>
  <c r="I524"/>
  <c r="F523"/>
  <c r="F522" s="1"/>
  <c r="R39" i="1"/>
  <c r="R38"/>
  <c r="S63"/>
  <c r="R67"/>
  <c r="M38"/>
  <c r="S38"/>
  <c r="T63"/>
  <c r="G292" i="4"/>
  <c r="I292" s="1"/>
  <c r="G319"/>
  <c r="I317" s="1"/>
  <c r="G338"/>
  <c r="H345"/>
  <c r="H344" s="1"/>
  <c r="G344"/>
  <c r="I342" s="1"/>
  <c r="I345"/>
  <c r="I351"/>
  <c r="H394"/>
  <c r="S170" i="1"/>
  <c r="G401" i="4"/>
  <c r="G414"/>
  <c r="G413" s="1"/>
  <c r="I411" s="1"/>
  <c r="G426"/>
  <c r="G522"/>
  <c r="I523"/>
  <c r="J345"/>
  <c r="N74" i="1" l="1"/>
  <c r="T74" s="1"/>
  <c r="S39"/>
  <c r="J148" i="4"/>
  <c r="M54" i="1"/>
  <c r="S54" s="1"/>
  <c r="S60"/>
  <c r="S84"/>
  <c r="M83"/>
  <c r="M74" s="1"/>
  <c r="I530" i="4"/>
  <c r="H426"/>
  <c r="J427"/>
  <c r="I212"/>
  <c r="J212"/>
  <c r="G211"/>
  <c r="H350"/>
  <c r="J351"/>
  <c r="F509"/>
  <c r="I197"/>
  <c r="I47"/>
  <c r="F98"/>
  <c r="F97" s="1"/>
  <c r="F94" s="1"/>
  <c r="I348"/>
  <c r="J366"/>
  <c r="I490"/>
  <c r="I26"/>
  <c r="J283"/>
  <c r="F239"/>
  <c r="I240"/>
  <c r="I517"/>
  <c r="G516"/>
  <c r="I514" s="1"/>
  <c r="I76"/>
  <c r="F75"/>
  <c r="I73" s="1"/>
  <c r="F577"/>
  <c r="F559" s="1"/>
  <c r="I578"/>
  <c r="J233"/>
  <c r="H232"/>
  <c r="J461"/>
  <c r="H460"/>
  <c r="F502"/>
  <c r="I503"/>
  <c r="J250"/>
  <c r="I424"/>
  <c r="O146" i="1"/>
  <c r="I464" i="4"/>
  <c r="H282"/>
  <c r="J336"/>
  <c r="J67"/>
  <c r="I243"/>
  <c r="I107"/>
  <c r="J581"/>
  <c r="H264"/>
  <c r="I431"/>
  <c r="I139"/>
  <c r="J139"/>
  <c r="G138"/>
  <c r="I163"/>
  <c r="G162"/>
  <c r="J163"/>
  <c r="H319"/>
  <c r="J317" s="1"/>
  <c r="J320"/>
  <c r="F332"/>
  <c r="I333"/>
  <c r="F146"/>
  <c r="I143" s="1"/>
  <c r="I147"/>
  <c r="G120"/>
  <c r="I120" s="1"/>
  <c r="I123"/>
  <c r="J123"/>
  <c r="I89"/>
  <c r="F88"/>
  <c r="F85" s="1"/>
  <c r="F182"/>
  <c r="I183"/>
  <c r="H309"/>
  <c r="J307" s="1"/>
  <c r="J310"/>
  <c r="H401"/>
  <c r="J402"/>
  <c r="Q170" i="1" s="1"/>
  <c r="O170"/>
  <c r="T170" s="1"/>
  <c r="J120" i="4"/>
  <c r="I225"/>
  <c r="F224"/>
  <c r="I224" s="1"/>
  <c r="J197"/>
  <c r="H196"/>
  <c r="J195" s="1"/>
  <c r="H474"/>
  <c r="J475"/>
  <c r="F135"/>
  <c r="F272"/>
  <c r="F269" s="1"/>
  <c r="I273"/>
  <c r="I330"/>
  <c r="J440"/>
  <c r="G193"/>
  <c r="J360"/>
  <c r="J124"/>
  <c r="I339"/>
  <c r="J348"/>
  <c r="I478"/>
  <c r="H593"/>
  <c r="J593" s="1"/>
  <c r="Q97" i="1" s="1"/>
  <c r="H9" i="4"/>
  <c r="I250"/>
  <c r="G562"/>
  <c r="I560" s="1"/>
  <c r="G483"/>
  <c r="J79"/>
  <c r="I427"/>
  <c r="F12"/>
  <c r="F9" s="1"/>
  <c r="J57"/>
  <c r="J147"/>
  <c r="J189"/>
  <c r="I409"/>
  <c r="F483"/>
  <c r="I579"/>
  <c r="J107"/>
  <c r="J270"/>
  <c r="J424"/>
  <c r="J82"/>
  <c r="I233"/>
  <c r="I568"/>
  <c r="J431"/>
  <c r="G179"/>
  <c r="I581"/>
  <c r="I67"/>
  <c r="F309"/>
  <c r="J293"/>
  <c r="F593"/>
  <c r="I593" s="1"/>
  <c r="P97" i="1" s="1"/>
  <c r="S98"/>
  <c r="R98"/>
  <c r="M117"/>
  <c r="S117" s="1"/>
  <c r="I441" i="4"/>
  <c r="R55" i="1"/>
  <c r="R54" s="1"/>
  <c r="R119"/>
  <c r="S119"/>
  <c r="F325" i="4"/>
  <c r="I323" s="1"/>
  <c r="I326"/>
  <c r="I327"/>
  <c r="N105" i="1"/>
  <c r="T135"/>
  <c r="S158"/>
  <c r="S111"/>
  <c r="I113" i="4"/>
  <c r="G106"/>
  <c r="I106" s="1"/>
  <c r="J113"/>
  <c r="H193"/>
  <c r="O16" i="1"/>
  <c r="I307" i="4"/>
  <c r="J342"/>
  <c r="J575"/>
  <c r="J444"/>
  <c r="I444"/>
  <c r="J173"/>
  <c r="I173"/>
  <c r="G172"/>
  <c r="G130"/>
  <c r="J131"/>
  <c r="P215" i="1"/>
  <c r="J214"/>
  <c r="L154"/>
  <c r="Q155"/>
  <c r="F48" i="3"/>
  <c r="I49"/>
  <c r="F465"/>
  <c r="I465" s="1"/>
  <c r="I466"/>
  <c r="F472"/>
  <c r="I472" s="1"/>
  <c r="I473"/>
  <c r="I284"/>
  <c r="F283"/>
  <c r="I407"/>
  <c r="F406"/>
  <c r="J448"/>
  <c r="I448"/>
  <c r="G414"/>
  <c r="I169" i="4"/>
  <c r="G168"/>
  <c r="J166" s="1"/>
  <c r="P155" i="1"/>
  <c r="K154"/>
  <c r="J210" i="3"/>
  <c r="G208"/>
  <c r="I208" s="1"/>
  <c r="I210"/>
  <c r="H325"/>
  <c r="J325" s="1"/>
  <c r="J327"/>
  <c r="G371"/>
  <c r="I389"/>
  <c r="J389"/>
  <c r="H253"/>
  <c r="J267"/>
  <c r="H243" i="4"/>
  <c r="J243" s="1"/>
  <c r="F398"/>
  <c r="E371" i="3"/>
  <c r="E336" s="1"/>
  <c r="I414" i="4"/>
  <c r="I399"/>
  <c r="G291"/>
  <c r="J339"/>
  <c r="I440"/>
  <c r="H106"/>
  <c r="N37" i="1"/>
  <c r="G12" i="4"/>
  <c r="J10" s="1"/>
  <c r="I189"/>
  <c r="J20"/>
  <c r="I131"/>
  <c r="O154" i="1"/>
  <c r="J235" i="4"/>
  <c r="H269"/>
  <c r="I230"/>
  <c r="J578"/>
  <c r="I116"/>
  <c r="J279"/>
  <c r="G356"/>
  <c r="H146"/>
  <c r="I570"/>
  <c r="G85"/>
  <c r="O26" i="1"/>
  <c r="E44" i="3"/>
  <c r="E42" s="1"/>
  <c r="E133"/>
  <c r="E414"/>
  <c r="T87" i="1"/>
  <c r="G260" i="4"/>
  <c r="I261"/>
  <c r="Q17" i="1"/>
  <c r="R17"/>
  <c r="F338" i="3"/>
  <c r="I359"/>
  <c r="K20" i="1"/>
  <c r="P20" s="1"/>
  <c r="P169"/>
  <c r="F290" i="3"/>
  <c r="I290" s="1"/>
  <c r="I298"/>
  <c r="J244"/>
  <c r="I244"/>
  <c r="G474" i="4"/>
  <c r="I472" s="1"/>
  <c r="H188"/>
  <c r="I70"/>
  <c r="T150" i="1"/>
  <c r="O97"/>
  <c r="T97" s="1"/>
  <c r="F178" i="3"/>
  <c r="F176" s="1"/>
  <c r="I176" s="1"/>
  <c r="E178"/>
  <c r="E176" s="1"/>
  <c r="E253"/>
  <c r="I406"/>
  <c r="Q169" i="1"/>
  <c r="L20"/>
  <c r="I16" i="3"/>
  <c r="F12"/>
  <c r="R75" i="1"/>
  <c r="L74"/>
  <c r="G44" i="3"/>
  <c r="I125"/>
  <c r="J125"/>
  <c r="I140"/>
  <c r="F139"/>
  <c r="J255"/>
  <c r="G253"/>
  <c r="I255"/>
  <c r="F331"/>
  <c r="I332"/>
  <c r="I495"/>
  <c r="F494"/>
  <c r="I336" i="4"/>
  <c r="J292"/>
  <c r="O105" i="1"/>
  <c r="I57" i="4"/>
  <c r="I20"/>
  <c r="R102" i="1"/>
  <c r="N154"/>
  <c r="I195" i="4"/>
  <c r="I536"/>
  <c r="G439"/>
  <c r="T146" i="1"/>
  <c r="G278" i="4"/>
  <c r="Q38" i="1"/>
  <c r="F371" i="3"/>
  <c r="J208"/>
  <c r="J371"/>
  <c r="J26" i="1"/>
  <c r="K202"/>
  <c r="K25" s="1"/>
  <c r="K26" s="1"/>
  <c r="J37"/>
  <c r="J16" s="1"/>
  <c r="J21" s="1"/>
  <c r="E389" i="3"/>
  <c r="I215" i="4"/>
  <c r="I295"/>
  <c r="M202" i="1"/>
  <c r="M25" s="1"/>
  <c r="M26" s="1"/>
  <c r="I178" i="3"/>
  <c r="F317"/>
  <c r="F431"/>
  <c r="I431" s="1"/>
  <c r="I171"/>
  <c r="I91"/>
  <c r="F418"/>
  <c r="H488"/>
  <c r="J488" s="1"/>
  <c r="K63" i="1"/>
  <c r="Q51"/>
  <c r="Q82"/>
  <c r="F307" i="3"/>
  <c r="G408" i="4"/>
  <c r="E585"/>
  <c r="I199" i="3"/>
  <c r="K75" i="1"/>
  <c r="M143"/>
  <c r="M142" s="1"/>
  <c r="S67"/>
  <c r="I601" i="4"/>
  <c r="N202" i="1"/>
  <c r="N25" s="1"/>
  <c r="N26" s="1"/>
  <c r="M97"/>
  <c r="S97" s="1"/>
  <c r="S150"/>
  <c r="R150"/>
  <c r="M154"/>
  <c r="S155"/>
  <c r="R155"/>
  <c r="S126"/>
  <c r="R126"/>
  <c r="S175"/>
  <c r="M188"/>
  <c r="R188" s="1"/>
  <c r="R185"/>
  <c r="S167"/>
  <c r="S141"/>
  <c r="R108"/>
  <c r="M138"/>
  <c r="R132"/>
  <c r="M178"/>
  <c r="M184"/>
  <c r="R160"/>
  <c r="R181"/>
  <c r="R175"/>
  <c r="R139"/>
  <c r="S151"/>
  <c r="S153"/>
  <c r="M128"/>
  <c r="S125"/>
  <c r="R121"/>
  <c r="R118"/>
  <c r="R127"/>
  <c r="S74" l="1"/>
  <c r="M53"/>
  <c r="R83"/>
  <c r="S83"/>
  <c r="I211" i="4"/>
  <c r="J211"/>
  <c r="I85"/>
  <c r="H592"/>
  <c r="I575"/>
  <c r="J560"/>
  <c r="I86"/>
  <c r="F236"/>
  <c r="I236" s="1"/>
  <c r="I239"/>
  <c r="G559"/>
  <c r="H263"/>
  <c r="J264"/>
  <c r="J230"/>
  <c r="H229"/>
  <c r="J229" s="1"/>
  <c r="J458"/>
  <c r="T105" i="1"/>
  <c r="J160" i="4"/>
  <c r="I160"/>
  <c r="R117" i="1"/>
  <c r="I559" i="4"/>
  <c r="F193"/>
  <c r="F142"/>
  <c r="G135"/>
  <c r="J135" s="1"/>
  <c r="J136"/>
  <c r="J399"/>
  <c r="H398"/>
  <c r="F179"/>
  <c r="I179" s="1"/>
  <c r="I180"/>
  <c r="I193"/>
  <c r="J106"/>
  <c r="H298"/>
  <c r="J193"/>
  <c r="F592"/>
  <c r="O169" i="1"/>
  <c r="O20" s="1"/>
  <c r="I136" i="4"/>
  <c r="I270"/>
  <c r="S154" i="1"/>
  <c r="S26"/>
  <c r="S177"/>
  <c r="R177"/>
  <c r="M174"/>
  <c r="R174" s="1"/>
  <c r="N96"/>
  <c r="N19" s="1"/>
  <c r="F298" i="4"/>
  <c r="O96" i="1"/>
  <c r="P75"/>
  <c r="K74"/>
  <c r="P74" s="1"/>
  <c r="I307" i="3"/>
  <c r="F306"/>
  <c r="I276" i="4"/>
  <c r="G269"/>
  <c r="I269" s="1"/>
  <c r="I289"/>
  <c r="J289"/>
  <c r="G282"/>
  <c r="G127"/>
  <c r="I128"/>
  <c r="J128"/>
  <c r="J408"/>
  <c r="N173" i="1"/>
  <c r="G407" i="4"/>
  <c r="I408"/>
  <c r="Q63" i="1"/>
  <c r="P63"/>
  <c r="K60"/>
  <c r="Q74"/>
  <c r="L37"/>
  <c r="R74"/>
  <c r="H142" i="4"/>
  <c r="J143"/>
  <c r="F267" i="3"/>
  <c r="I283"/>
  <c r="Q154" i="1"/>
  <c r="P105"/>
  <c r="Q20"/>
  <c r="L96"/>
  <c r="L19" s="1"/>
  <c r="Q19" s="1"/>
  <c r="Q105"/>
  <c r="J253" i="3"/>
  <c r="J85" i="4"/>
  <c r="J276"/>
  <c r="I354"/>
  <c r="J354"/>
  <c r="G298"/>
  <c r="I298" s="1"/>
  <c r="P154" i="1"/>
  <c r="K96"/>
  <c r="K19" s="1"/>
  <c r="P19" s="1"/>
  <c r="O15"/>
  <c r="I437" i="4"/>
  <c r="J437"/>
  <c r="F490" i="3"/>
  <c r="I494"/>
  <c r="I338"/>
  <c r="I260" i="4"/>
  <c r="J590"/>
  <c r="H589"/>
  <c r="J589" s="1"/>
  <c r="N16" i="1"/>
  <c r="T16" s="1"/>
  <c r="G336" i="3"/>
  <c r="I371"/>
  <c r="I166" i="4"/>
  <c r="G142"/>
  <c r="J414" i="3"/>
  <c r="I48"/>
  <c r="F44"/>
  <c r="F42" s="1"/>
  <c r="I172" i="4"/>
  <c r="J172"/>
  <c r="S25" i="1"/>
  <c r="Q75"/>
  <c r="E499" i="3"/>
  <c r="E8" s="1"/>
  <c r="J269" i="4"/>
  <c r="I418" i="3"/>
  <c r="F414"/>
  <c r="F336" s="1"/>
  <c r="I317"/>
  <c r="F313"/>
  <c r="I313" s="1"/>
  <c r="I331"/>
  <c r="F327"/>
  <c r="I139"/>
  <c r="F135"/>
  <c r="G42"/>
  <c r="J44"/>
  <c r="I44"/>
  <c r="I12"/>
  <c r="F10"/>
  <c r="I10" s="1"/>
  <c r="J186" i="4"/>
  <c r="H179"/>
  <c r="J179" s="1"/>
  <c r="I10"/>
  <c r="G9"/>
  <c r="J29" i="1"/>
  <c r="P29" s="1"/>
  <c r="P214"/>
  <c r="R154"/>
  <c r="R96" s="1"/>
  <c r="T154"/>
  <c r="H499" i="3"/>
  <c r="T37" i="1"/>
  <c r="J559" i="4"/>
  <c r="O19" i="1"/>
  <c r="S128"/>
  <c r="R128"/>
  <c r="S178"/>
  <c r="R178"/>
  <c r="S184"/>
  <c r="R184"/>
  <c r="S138"/>
  <c r="M135"/>
  <c r="S135" s="1"/>
  <c r="R138"/>
  <c r="M105"/>
  <c r="I142" i="4" l="1"/>
  <c r="G605"/>
  <c r="S53" i="1"/>
  <c r="R53"/>
  <c r="M37"/>
  <c r="H260" i="4"/>
  <c r="J261"/>
  <c r="M173" i="1"/>
  <c r="M169" s="1"/>
  <c r="S169" s="1"/>
  <c r="J142" i="4"/>
  <c r="F589"/>
  <c r="I590"/>
  <c r="I135"/>
  <c r="S174" i="1"/>
  <c r="T96"/>
  <c r="F488" i="3"/>
  <c r="I488" s="1"/>
  <c r="I490"/>
  <c r="K57" i="1"/>
  <c r="Q60"/>
  <c r="G398" i="4"/>
  <c r="I405"/>
  <c r="J405"/>
  <c r="I135" i="3"/>
  <c r="F133"/>
  <c r="I133" s="1"/>
  <c r="I443" i="4"/>
  <c r="J443"/>
  <c r="N15" i="1"/>
  <c r="I306" i="3"/>
  <c r="F302"/>
  <c r="I302" s="1"/>
  <c r="J298" i="4"/>
  <c r="I42" i="3"/>
  <c r="J42"/>
  <c r="G499"/>
  <c r="J336"/>
  <c r="I336"/>
  <c r="I267"/>
  <c r="F253"/>
  <c r="I253" s="1"/>
  <c r="L16" i="1"/>
  <c r="R37"/>
  <c r="I282" i="4"/>
  <c r="J282"/>
  <c r="J31" i="1"/>
  <c r="I9" i="4"/>
  <c r="J9"/>
  <c r="H8" i="3"/>
  <c r="I327"/>
  <c r="F325"/>
  <c r="I325" s="1"/>
  <c r="N169" i="1"/>
  <c r="T173"/>
  <c r="I127" i="4"/>
  <c r="J127"/>
  <c r="I414" i="3"/>
  <c r="Q96" i="1"/>
  <c r="P96"/>
  <c r="O18"/>
  <c r="T19"/>
  <c r="O21"/>
  <c r="R169"/>
  <c r="S105"/>
  <c r="M96"/>
  <c r="M16" l="1"/>
  <c r="S37"/>
  <c r="M20"/>
  <c r="R20" s="1"/>
  <c r="S173"/>
  <c r="R173"/>
  <c r="H8" i="4"/>
  <c r="H7" s="1"/>
  <c r="J260"/>
  <c r="I589"/>
  <c r="F605"/>
  <c r="F8" s="1"/>
  <c r="F7" s="1"/>
  <c r="N20" i="1"/>
  <c r="T169"/>
  <c r="I499" i="3"/>
  <c r="G8"/>
  <c r="I8" s="1"/>
  <c r="K53" i="1"/>
  <c r="Q57"/>
  <c r="T15"/>
  <c r="L21"/>
  <c r="L31" s="1"/>
  <c r="I398" i="4"/>
  <c r="J398"/>
  <c r="F499" i="3"/>
  <c r="F8" s="1"/>
  <c r="J8"/>
  <c r="J499"/>
  <c r="O31" i="1"/>
  <c r="M19"/>
  <c r="S96"/>
  <c r="M15" l="1"/>
  <c r="S15" s="1"/>
  <c r="S16"/>
  <c r="R16"/>
  <c r="S20"/>
  <c r="P53"/>
  <c r="Q53"/>
  <c r="K37"/>
  <c r="T20"/>
  <c r="N18"/>
  <c r="T18" s="1"/>
  <c r="N21"/>
  <c r="G8" i="4"/>
  <c r="I605"/>
  <c r="J605"/>
  <c r="M21" i="1"/>
  <c r="R19"/>
  <c r="M18"/>
  <c r="S19"/>
  <c r="S18" l="1"/>
  <c r="N31"/>
  <c r="T21"/>
  <c r="G7" i="4"/>
  <c r="I8"/>
  <c r="J8"/>
  <c r="P37" i="1"/>
  <c r="K16"/>
  <c r="Q37"/>
  <c r="R21"/>
  <c r="M31"/>
  <c r="S21"/>
  <c r="P16" l="1"/>
  <c r="K21"/>
  <c r="Q16"/>
  <c r="I7" i="4"/>
  <c r="J7"/>
  <c r="K31" i="1" l="1"/>
  <c r="P21"/>
</calcChain>
</file>

<file path=xl/sharedStrings.xml><?xml version="1.0" encoding="utf-8"?>
<sst xmlns="http://schemas.openxmlformats.org/spreadsheetml/2006/main" count="1929" uniqueCount="662">
  <si>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</si>
  <si>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</si>
  <si>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</si>
  <si>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</si>
  <si>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</si>
  <si>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 RAČUN ZADUŽIVANJA/FINANCIRANJA</t>
  </si>
  <si>
    <t>Primici od financijske imovine i zaduživanja</t>
  </si>
  <si>
    <t>NETO ZADUŽIVANJE/FINANCIRANJE</t>
  </si>
  <si>
    <t>C. RASPOLOŽIVA SREDSTVA IZ PRETHODNIH GODINA (VIŠAK PRIHODA I REZERVIRANJA)</t>
  </si>
  <si>
    <t>Vlastiti izvori</t>
  </si>
  <si>
    <t>VIŠAK/MANJAK + NETO ZADUŽIVANJA/FINANCIRANJA + RASPOLOŽIVA SREDSTVA IZ PRETHODNIH GODINA</t>
  </si>
  <si>
    <t>BROJ KONTA</t>
  </si>
  <si>
    <t>VRSTA PRIHODA/IZDATAKA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</si>
  <si>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</si>
  <si>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</si>
  <si>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</si>
  <si>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</si>
  <si>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po godišnjoj prijavi</t>
  </si>
  <si>
    <t>Porezi na imovinu</t>
  </si>
  <si>
    <t>Stalni porezi na nepokretnu imovinu</t>
  </si>
  <si>
    <t>Povremeni porezi na imovinu</t>
  </si>
  <si>
    <t>Porezi na robu i usluge</t>
  </si>
  <si>
    <t>Porez na promet</t>
  </si>
  <si>
    <t>Porezi na korištenje dobara ili izvođenje aktivnosti</t>
  </si>
  <si>
    <t>Pomoći</t>
  </si>
  <si>
    <t>Pomoći iz proračuna</t>
  </si>
  <si>
    <t>Prihodi od imovine</t>
  </si>
  <si>
    <t>Prihodi od financijske imovine</t>
  </si>
  <si>
    <t>Prihod od zateznih kamata</t>
  </si>
  <si>
    <t>Prihodi od nefinancijske imovine</t>
  </si>
  <si>
    <t>Naknade za koncesije</t>
  </si>
  <si>
    <t>Ostali prihodi od nefinancijske imovine</t>
  </si>
  <si>
    <t>Prihodi od prodaje državnih biljega</t>
  </si>
  <si>
    <t>Prihodi po posebnim propisima</t>
  </si>
  <si>
    <t>Komunalni doprinosi</t>
  </si>
  <si>
    <t>Komunalne naknade</t>
  </si>
  <si>
    <t>Doprinosi za šume</t>
  </si>
  <si>
    <t xml:space="preserve">Ostali nespomenuti prihodi </t>
  </si>
  <si>
    <t>Tekuće donacije</t>
  </si>
  <si>
    <t>Kapitalne donacije</t>
  </si>
  <si>
    <t>Prihodi od prodaje neproizvedene imovine</t>
  </si>
  <si>
    <t>Zemljište</t>
  </si>
  <si>
    <t>Rashodi za zaposlene</t>
  </si>
  <si>
    <t>Plaće</t>
  </si>
  <si>
    <t>Ostali rashodi za zaposlene</t>
  </si>
  <si>
    <t>Doprinosi na plaće</t>
  </si>
  <si>
    <t>Doprinosi za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</si>
  <si>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</si>
  <si>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</si>
  <si>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</si>
  <si>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</si>
  <si>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</si>
  <si>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</si>
  <si>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</si>
  <si>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</si>
  <si>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</si>
  <si>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</si>
  <si>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</si>
  <si>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</si>
  <si>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</si>
  <si>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</si>
  <si>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</si>
  <si>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</si>
  <si>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</si>
  <si>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</si>
  <si>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</si>
  <si>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</si>
  <si>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predst.i izvršnih tijela, povjerenstava i sl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</si>
  <si>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</si>
  <si>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</si>
  <si>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</si>
  <si>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</si>
  <si>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</si>
  <si>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</si>
  <si>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</si>
  <si>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</si>
  <si>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</si>
  <si>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poljoprivrednicima, obrtnicima, malim i srednjim poduzetnicima</t>
  </si>
  <si>
    <t>Naknade građanima i kućanstvima iz proračuna</t>
  </si>
  <si>
    <t>Naknade građanima i kućanstvima u novcu</t>
  </si>
  <si>
    <t>Naknade građanima i kućanstvima u naravi</t>
  </si>
  <si>
    <t>Donacije i ostali rashodi</t>
  </si>
  <si>
    <t>Tekuće donacije u novcu</t>
  </si>
  <si>
    <t>Tekuće donacije vjerskim zajednicama</t>
  </si>
  <si>
    <t>Tekuće donacije političkim strankama</t>
  </si>
  <si>
    <t>Tekuće donacije sportskim društvima</t>
  </si>
  <si>
    <t>Ostale tekuće donacije</t>
  </si>
  <si>
    <t>Tekuće donacije u naravi</t>
  </si>
  <si>
    <t>Kapitalne donacije neprofitnim organizacijama</t>
  </si>
  <si>
    <t>Kapitalne donacije građanima i kućanstvima</t>
  </si>
  <si>
    <t>Kazne, penali i naknade štete</t>
  </si>
  <si>
    <t>Naknade štete pravnim i fizičkim osobama</t>
  </si>
  <si>
    <t>Rashodi iz proteklih godina</t>
  </si>
  <si>
    <t>Materijalni rashodi iz proteklih godina</t>
  </si>
  <si>
    <t>Ostali rashodi iz proteklih godina</t>
  </si>
  <si>
    <t>Izvanredni rashodi</t>
  </si>
  <si>
    <t>Materijalna imovina- prirodna bogatstva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</si>
  <si>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</si>
  <si>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</si>
  <si>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</si>
  <si>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</si>
  <si>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</si>
  <si>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</si>
  <si>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Uređaji, strojevi i oprema za ostale namjene</t>
  </si>
  <si>
    <t>Dodatna ulaganja na građevinskim objektima</t>
  </si>
  <si>
    <t>Dodatna ulaganja na postrojenjima i opremi</t>
  </si>
  <si>
    <t>Primici od zaduživanja</t>
  </si>
  <si>
    <t>Izdaci za otplatu glavnice primljenih zajmova</t>
  </si>
  <si>
    <t>C. RASPOLOŽIVA SREDSTVA IZ PRETHODNIH GODINA</t>
  </si>
  <si>
    <t>Rezultata poslovanja</t>
  </si>
  <si>
    <t>Višak/manjak prihoda</t>
  </si>
  <si>
    <t>Pozicija</t>
  </si>
  <si>
    <t>UKUPNI RASHODI</t>
  </si>
  <si>
    <t>Porez i prirez na dohodak od kapitala</t>
  </si>
  <si>
    <t>Oprema za održavanje i zaštitu</t>
  </si>
  <si>
    <t>Ulaganje u računalne programe</t>
  </si>
  <si>
    <t>Članak 3.</t>
  </si>
  <si>
    <t>Primljeni zajmovi od banaka i ostalih fin. inst. izvan javnog sektora</t>
  </si>
  <si>
    <t>Primljeni zajmovi od tuzemnih banaka i ostalih fin. institucija izvan javnog sektora</t>
  </si>
  <si>
    <t>Nematerijalna proizvedena imovina</t>
  </si>
  <si>
    <t>Otplata glavnice primljenih zajmova od trg.društava u javnom sektoru</t>
  </si>
  <si>
    <t>Ostali građevinski objekti</t>
  </si>
  <si>
    <t>Porez i prirez u nadzoru prethodnih godina</t>
  </si>
  <si>
    <t>Kapitalne donacije sportskim društvima</t>
  </si>
  <si>
    <t>Primljene otplate glavnice danih zajmova</t>
  </si>
  <si>
    <t>Povrat zajmova danih tuz.bankama izvan jav.sekt.</t>
  </si>
  <si>
    <t>Izdaci za dane zajmove</t>
  </si>
  <si>
    <t>Izdaci za dane zajmove bankama izv.jav.sekt.</t>
  </si>
  <si>
    <t>Dani zajmovi tuzemnim bankama</t>
  </si>
  <si>
    <t xml:space="preserve">Kapitalne pomoći </t>
  </si>
  <si>
    <t>Ostali rashodi</t>
  </si>
  <si>
    <t>Prihodi od zakupa poslovnih objekata</t>
  </si>
  <si>
    <t>Komunalni doprinosi i naknade</t>
  </si>
  <si>
    <t>Pristojbe i naknade</t>
  </si>
  <si>
    <t>Administrativne i upravne pristojbe</t>
  </si>
  <si>
    <t>Naknade za priključak</t>
  </si>
  <si>
    <t>Plaće za zaposlene</t>
  </si>
  <si>
    <t>Službena radna i zaštitna odjeća i obuća</t>
  </si>
  <si>
    <t>Pomoći dane u inozemstvo i unutar općeg proračuna</t>
  </si>
  <si>
    <t>Kapitalne pomoći unutar općeg proračuna</t>
  </si>
  <si>
    <t>Tekuće pomoći unutar općeg proračuna</t>
  </si>
  <si>
    <t>Pomoći unutar općeg proračuna</t>
  </si>
  <si>
    <t>Naknade građanima i kućanstvima na temelju osiguranja i dr.naknade</t>
  </si>
  <si>
    <t>Ceste, željeznice i ostali prometni objekti</t>
  </si>
  <si>
    <t>Naknade troškova osobama izvan radnog odnosa</t>
  </si>
  <si>
    <t>Prihodi vodnog gospodarstva</t>
  </si>
  <si>
    <t>Ostale naknade troškova zaposlenima</t>
  </si>
  <si>
    <t>Naknade trošk. osobama izvan radnog odnosa</t>
  </si>
  <si>
    <t>Zatezne kamate iz posl.odnosa</t>
  </si>
  <si>
    <t>Kamate za primljene kredite i zajmove</t>
  </si>
  <si>
    <t>Kamate za primljene kredite i zajmove od banaka i ostalih fin. Institucija izvan javnog sektora</t>
  </si>
  <si>
    <t>Bankarske usluge i usl.platnog prometa</t>
  </si>
  <si>
    <t>Izdaci za fin. imovinu i otplate zajmova</t>
  </si>
  <si>
    <t>Kamate na oroč. sredstva i dopunska po viđenju</t>
  </si>
  <si>
    <t>Prihodi od zakupa polj. zemljišta u vlasništvu RH</t>
  </si>
  <si>
    <t>Prihodi od upravnih i administr. pristojbi, pristojbi po poseb. propisima i naknada</t>
  </si>
  <si>
    <t>Žup., grad. i općinske pristojbe i naknade</t>
  </si>
  <si>
    <t>Nak. za prijevoz za rad na terenu i odvojeni život</t>
  </si>
  <si>
    <t>Materijal i dijelovi za tekuće i invest. održavanje</t>
  </si>
  <si>
    <t>Subvencije trg. druš., obrtnicima, malim i srednjim poduz. izvan jav. sektora</t>
  </si>
  <si>
    <t>Naknade građ. i kuć. iz proračuna</t>
  </si>
  <si>
    <t>Nepredviđeni rashodi do visine pror. pričuve</t>
  </si>
  <si>
    <t>Rashodi za nabavu neproiz. dugotr. imovine</t>
  </si>
  <si>
    <t>Rashodi za nabavu proiz. dugotrajne imov.</t>
  </si>
  <si>
    <t>Dodatna ulaganja na građ. objektima</t>
  </si>
  <si>
    <t>Primici glavnice zajmova danih bankama - dugoročni</t>
  </si>
  <si>
    <t>Izdaci za finan. imovinu i otplate zajmova</t>
  </si>
  <si>
    <t>Uredska oprema i namještaj, računala</t>
  </si>
  <si>
    <t>RAZLIKA (VIŠAK/MANJAK)</t>
  </si>
  <si>
    <t>INDEKS 2/1*100</t>
  </si>
  <si>
    <t>INDEKS 3/2*100</t>
  </si>
  <si>
    <t>INDEKS 4/3*100</t>
  </si>
  <si>
    <t>Ostvareno 2013.</t>
  </si>
  <si>
    <t>Plan     2014.</t>
  </si>
  <si>
    <t>Procjena 2014.</t>
  </si>
  <si>
    <t>Plan     2015.</t>
  </si>
  <si>
    <t>II. POSEBNI DIO</t>
  </si>
  <si>
    <t>Šifra programska</t>
  </si>
  <si>
    <t>VRSTA RASHODA/IZDATAKA</t>
  </si>
  <si>
    <t>PLAN 2015.</t>
  </si>
  <si>
    <t>PRIJEDLOG PLANA ZA 2016.</t>
  </si>
  <si>
    <t>PROJEKCIJA PLANA ZA 2017.</t>
  </si>
  <si>
    <t>PROJEKCIJA PLANA ZA 2018.</t>
  </si>
  <si>
    <t>FUNKCIJSKA KLASIFIKACIJA: 01 OPĆE JAVNE USLUGE</t>
  </si>
  <si>
    <t>Izvor prihoda: 01 Opći prihodi, 02 Vlastiti prihodi</t>
  </si>
  <si>
    <t xml:space="preserve">Materijalni rashodi </t>
  </si>
  <si>
    <t>FUNKCIJSKA KLASIFIKACIJA:01 OPĆE JAVNE USLUGE</t>
  </si>
  <si>
    <t>Izvor prihoda: 01 Opći prihodi,  04 Pomoći</t>
  </si>
  <si>
    <t>Plaće (bruto)</t>
  </si>
  <si>
    <t>Plaće za redovan rad</t>
  </si>
  <si>
    <t>Doprinosi za obvezno zdravstveno osiguranje</t>
  </si>
  <si>
    <t>Doprinosi za obvezno osiguranje u slučaju nezaposlenosti</t>
  </si>
  <si>
    <t xml:space="preserve">Ostale naknade troškova zaposlenima (korištenje priv.aut.) </t>
  </si>
  <si>
    <t>Izvor prihoda: 01 Opći prihodi, 02 Vlastiti prihodi, 03 Prih. za pos.namjene</t>
  </si>
  <si>
    <t>Materijal i dijelovi za tekuće i investicijsko održavanje</t>
  </si>
  <si>
    <t>Sitan inventar</t>
  </si>
  <si>
    <t>Usluge tekućeg i investicijskog održavanja gr.objekata</t>
  </si>
  <si>
    <t>Zdravstvene i veterinarske usluge (obvezni i preventivni pregled zaposlenika)</t>
  </si>
  <si>
    <t>Pristojbe i naknade (jav.bilj.,sudske pristojbe)</t>
  </si>
  <si>
    <t>Troškovi sudskih postupaka</t>
  </si>
  <si>
    <t>Izvor prihoda: 03 Prihodi za posebne namjene</t>
  </si>
  <si>
    <t>Ulaganja u računalne programe</t>
  </si>
  <si>
    <t>Izvor prihoda: 01 Opći prihodi</t>
  </si>
  <si>
    <t xml:space="preserve">Ostali rashodi </t>
  </si>
  <si>
    <t>Kazne,penali i naknade štete</t>
  </si>
  <si>
    <t>Naknade šteta pravnim i fizičkim osobama</t>
  </si>
  <si>
    <t>GLAVA 0-03: ODGOJ I OBRAZOVANJE</t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</si>
  <si>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PREDŠKOLSKI ODGOJ</t>
    </r>
  </si>
  <si>
    <t>FUNKCIJSKA KLASIFIKACIJA: 09 OBRAZOVANJE</t>
  </si>
  <si>
    <t xml:space="preserve">Izvor prihoda: 01 Opći prihodi, 04 Pomoći 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</si>
  <si>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OSNOVNO ŠKOLSTVO</t>
    </r>
  </si>
  <si>
    <t>Ostale tekuće donacije u naravi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</si>
  <si>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TEKUĆI PROGRAMI SOCIJALNE SKRBI</t>
    </r>
  </si>
  <si>
    <t>FUNKCIJSKA KLASIFIKACIJA: 10 SOCIJALNA ZAŠTITA</t>
  </si>
  <si>
    <t>Izvor prihoda: 01 Opći prihodi, 03 Prihodi za posebne namjene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</si>
  <si>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DODATNE USLUGE U ZDRAVSTVU I PREVENTIVA</t>
    </r>
  </si>
  <si>
    <t>FUNKCIJSKA KLASIFIKACIJA: 07 ZDRAVSTVO</t>
  </si>
  <si>
    <r>
      <rPr>
        <b/>
        <sz val="13"/>
        <rFont val="Arial"/>
        <family val="2"/>
      </rPr>
      <t>GLAVA 0-05:</t>
    </r>
    <r>
      <rPr>
        <sz val="13"/>
        <rFont val="Arial"/>
        <family val="2"/>
      </rPr>
      <t xml:space="preserve"> VATROGASTVO, CIVILNA ZAŠTITA I PROTUGRADNA OBRANA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</si>
  <si>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OD POŽARA I CIVILNA ZAŠTITA</t>
    </r>
  </si>
  <si>
    <t>FUNKCIJSKA KLASIFIKACIJA: 03 JAVNI RED I SIGURNOST</t>
  </si>
  <si>
    <t>Izvor prihoda: 02 Vlastiti prihodi,03 Prihodi za posebne namjene</t>
  </si>
  <si>
    <t>Usluge čuvanja imovine i osoba (JVP, DVD)</t>
  </si>
  <si>
    <t>Izvor prihoda: 02 Vlastiti prihodi</t>
  </si>
  <si>
    <t>Pomoći dane u inozemstvo i unutar opće države</t>
  </si>
  <si>
    <t>Službena, radna i zaštitna odjeća</t>
  </si>
  <si>
    <t>Izvor prihoda: 01 Opći prihodi, 02 Vlastiti prihodi,03 Prih.za pos.namjene</t>
  </si>
  <si>
    <t>Intelektualne i osobne usluge (Revizija Plana zaštite)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</si>
  <si>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KAPITALNE POMOĆI UNUTAR OPĆEG PRORAČUNA</t>
    </r>
  </si>
  <si>
    <t>FUNKCIJSKA KLASIFIKACIJA: 04 EKONOMSKI POSLOVI</t>
  </si>
  <si>
    <t>Kapitalne pomoći proračunima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</si>
  <si>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SPORT</t>
    </r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</si>
  <si>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KULTURA</t>
    </r>
  </si>
  <si>
    <t>FUNKCIJSKA KLASIF. 08 REKREACIJA, KULTURA I RELIGIJA</t>
  </si>
  <si>
    <t>Tekuće donacije udrugama</t>
  </si>
  <si>
    <t>Kapitalne donacije ostalim neprofitnim organizacijama</t>
  </si>
  <si>
    <t>Izvor prihoda: 01 Opći prihodi. 02 Vlastiti prihodi</t>
  </si>
  <si>
    <t>Rashodi protokola</t>
  </si>
  <si>
    <t>Donacije</t>
  </si>
  <si>
    <r>
      <rPr>
        <b/>
        <sz val="12"/>
        <rFont val="Arial"/>
        <family val="2"/>
      </rPr>
      <t xml:space="preserve">PROGRAM 0003: </t>
    </r>
    <r>
      <rPr>
        <sz val="12"/>
        <rFont val="Arial"/>
        <family val="2"/>
      </rPr>
      <t>RELIGIJA</t>
    </r>
  </si>
  <si>
    <t>FUNKCIJSKA KLASIF: 08 REKREACIJA, KULTURA I RELIGIJA</t>
  </si>
  <si>
    <t>Kapitalne donacije vjerskim zajednicama</t>
  </si>
  <si>
    <r>
      <rPr>
        <b/>
        <sz val="12"/>
        <rFont val="Arial"/>
        <family val="2"/>
      </rPr>
      <t>PROGRAM 0004:</t>
    </r>
    <r>
      <rPr>
        <sz val="12"/>
        <rFont val="Arial"/>
        <family val="2"/>
      </rPr>
      <t xml:space="preserve"> RAD UDURGA GRAĐANA</t>
    </r>
  </si>
  <si>
    <t>Kapitalne donacije udrugama</t>
  </si>
  <si>
    <r>
      <rPr>
        <b/>
        <sz val="13"/>
        <rFont val="Arial"/>
        <family val="2"/>
      </rPr>
      <t>GLAVA 0-07</t>
    </r>
    <r>
      <rPr>
        <sz val="13"/>
        <rFont val="Arial"/>
        <family val="2"/>
      </rPr>
      <t>: ZAŠTITA OKOLIŠA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</si>
  <si>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OKOLIŠA</t>
    </r>
  </si>
  <si>
    <t>FUNKCIJSKA KLASIFIKACIJA: 05 ZAŠTITA OKOLIŠA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</si>
  <si>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ODRŽAVANJE KOMUNALNE INFRASTRUKTURE</t>
    </r>
  </si>
  <si>
    <t>Ostale usluge tekućeg održavanja</t>
  </si>
  <si>
    <t>Izvor prihoda: 03 Prihodi za posebne namjene,04 Pomoći,</t>
  </si>
  <si>
    <t>Izvor prihoda: 03 Prihodi za posebne namjene,04 Pomoći</t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</si>
  <si>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IZGRADNJA OBJEKATA I UREĐENJE KOMUNALNE INFRASTRUKTURE</t>
    </r>
  </si>
  <si>
    <t>FUNKCIJKA KLASIFIKACIJA: 06 USLUGE UNAPREĐENJA STANOVANJA I ZAJEDNICE</t>
  </si>
  <si>
    <t>Izvor prihoda: 06 Prihodi od prodaje nefinancijske imovine</t>
  </si>
  <si>
    <t>Rashodi za nabavu neproizvedene dug.imovine</t>
  </si>
  <si>
    <t>FUNKCIJKA KLASIFIKACIJA: 05 ZAŠTITA OKOLIŠA</t>
  </si>
  <si>
    <t>Rashodi za nabavu proizvedene dug.imovine</t>
  </si>
  <si>
    <t>Ostali nespomenuti građevinski objekti</t>
  </si>
  <si>
    <t>Izvor prihoda:03 Prihodi za posebne namjene, 04 Pomoći</t>
  </si>
  <si>
    <t>Izvor prihoda: 03 Prihodi za posebne namjene 04 Pomoći, 06 Prihodi od prodaje nef.imovine</t>
  </si>
  <si>
    <t>Izvor prihoda: 06 Prihodi od prodaje nef.imovine</t>
  </si>
  <si>
    <t>FUNKCIJKA KLASIFIKACIJA: 06 USL. UNAPREĐENJA ST. I ZAJEDNICE</t>
  </si>
  <si>
    <t>Izvor prihoda:  03 Prihodi za posebne namjene</t>
  </si>
  <si>
    <t>FUN.KLASIF. 06: USL. UNAPREĐENJA STANOVANJA I ZAJED.</t>
  </si>
  <si>
    <r>
      <rPr>
        <b/>
        <sz val="13"/>
        <rFont val="Arial"/>
        <family val="2"/>
      </rPr>
      <t>GLAVA 0-09:</t>
    </r>
    <r>
      <rPr>
        <sz val="13"/>
        <rFont val="Arial"/>
        <family val="2"/>
      </rPr>
      <t xml:space="preserve"> PROSTORNO PLANIRANJE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</si>
  <si>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PROSTORNO PLANIRANJE I STANJE U PROSTORU</t>
    </r>
  </si>
  <si>
    <t>Dokumenti prostornog uređenja</t>
  </si>
  <si>
    <t>FUNKCIJKA KLASIF.: 06 USL. UNAPREĐENJA STAN. I ZAJEDNICE</t>
  </si>
  <si>
    <t>Kapitalne pomoći</t>
  </si>
  <si>
    <t>Kapitalne pomoći trg.društvima izvan javnog sektora</t>
  </si>
  <si>
    <t>Umjetnička, literarna i znansvena djela</t>
  </si>
  <si>
    <t>Rashodi za dodatna ulaganja na nefinan. imovini</t>
  </si>
  <si>
    <t>Kamate na primljene kredite i zajmove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</si>
  <si>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REDOVNA DJELATNOST PREDSTAVNIČKOG TIJELA</t>
    </r>
  </si>
  <si>
    <r>
      <rPr>
        <b/>
        <sz val="12"/>
        <rFont val="Arial"/>
        <family val="2"/>
        <charset val="238"/>
      </rPr>
      <t>PROGRAM 0002:</t>
    </r>
    <r>
      <rPr>
        <sz val="12"/>
        <rFont val="Arial"/>
        <family val="2"/>
        <charset val="238"/>
      </rPr>
      <t xml:space="preserve"> REDOVNA DJELATNOST IZVRŠNOG TIJELA</t>
    </r>
  </si>
  <si>
    <t>GLAVA 0-01: PREDSTAVNIČKA I IZVRŠANA TIJELA</t>
  </si>
  <si>
    <t>GLAVA 0-02: TEKUĆI PROGRAMI JEDINSTVENOG UPRAVNOG ODJELA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</si>
  <si>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JAVNA UPRAVA I ADMINISTRACIJA</t>
    </r>
  </si>
  <si>
    <t>AKTIVNOST: 01 - RASHODI ZA ZAPOSLENE</t>
  </si>
  <si>
    <r>
      <rPr>
        <b/>
        <sz val="13"/>
        <rFont val="Arial"/>
        <family val="2"/>
      </rPr>
      <t>GLAVA 0-04</t>
    </r>
    <r>
      <rPr>
        <sz val="13"/>
        <rFont val="Arial"/>
        <family val="2"/>
      </rPr>
      <t>: SOCIJALNA SKRB I ZDRAVSTVO</t>
    </r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</si>
  <si>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VISOKO OBRAZOVANJE</t>
    </r>
  </si>
  <si>
    <t>Naknade građanima i kućanstvima</t>
  </si>
  <si>
    <t>Ostale naknade građanima i kućanstvima iz proračuna</t>
  </si>
  <si>
    <t>Stipendije i školarine</t>
  </si>
  <si>
    <t>Rashodi za nabavkuproizvedene dugotrajne imovine</t>
  </si>
  <si>
    <t>Tekuće donacije u novcu (HGSS I CK)</t>
  </si>
  <si>
    <t>Posebni dio Proračuna sastoji se od plana rashoda i izdataka iskazanih po vrstama, raspoređenih u programe, koji se sastoje od aktivnosti i projekata, kako slijedi:</t>
  </si>
  <si>
    <r>
      <rPr>
        <b/>
        <sz val="13"/>
        <rFont val="Arial"/>
        <family val="2"/>
      </rPr>
      <t>GLAVA 0-06:</t>
    </r>
    <r>
      <rPr>
        <sz val="13"/>
        <rFont val="Arial"/>
        <family val="2"/>
      </rPr>
      <t xml:space="preserve"> PROMICANJE DRUŠTVENIH DJELATNOSTI</t>
    </r>
  </si>
  <si>
    <r>
      <rPr>
        <b/>
        <sz val="13"/>
        <rFont val="Arial"/>
        <family val="2"/>
      </rPr>
      <t xml:space="preserve">GLAVA 0-08: </t>
    </r>
    <r>
      <rPr>
        <sz val="13"/>
        <rFont val="Arial"/>
        <family val="2"/>
      </rPr>
      <t>UPRAVLJANJE IMOVINOM</t>
    </r>
  </si>
  <si>
    <t>Ceste i ostali slični objekti</t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</si>
  <si>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ODRŽAVANJE I IZGRADNJA GRAĐ. OBJEKATA</t>
    </r>
  </si>
  <si>
    <r>
      <rPr>
        <b/>
        <sz val="13"/>
        <rFont val="Arial"/>
        <family val="2"/>
      </rPr>
      <t>GLAVA 0-10:</t>
    </r>
    <r>
      <rPr>
        <sz val="13"/>
        <rFont val="Arial"/>
        <family val="2"/>
      </rPr>
      <t xml:space="preserve"> JAČANJE GOSPODARSTVA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</si>
  <si>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LAG "SLAVONSKI RAVNICA"</t>
    </r>
  </si>
  <si>
    <t>Članarina LAG</t>
  </si>
  <si>
    <r>
      <t xml:space="preserve">RAZDJEL 010-0: </t>
    </r>
    <r>
      <rPr>
        <sz val="13"/>
        <rFont val="Arial"/>
        <family val="2"/>
        <charset val="238"/>
      </rPr>
      <t>JEDINSTVENI UPRAVNI ODJEL, OPĆINSKA PREDSTAVNIČKA I IZVRŠNA TIJELA</t>
    </r>
  </si>
  <si>
    <t>Izvor prihoda: 03 Prihodi za posebne namjene, 06 Prihodi od nefin. imov.</t>
  </si>
  <si>
    <t>AKTIVNOST: 02 - OPĆI POSLOVI OPĆINSKE UPRAVE</t>
  </si>
  <si>
    <t>AKTIVNOST: 01 - SREDSTVA ZA RAD OPĆINSKOG VIJEĆA</t>
  </si>
  <si>
    <t>0001-01</t>
  </si>
  <si>
    <t>0002-01</t>
  </si>
  <si>
    <t>AKTIVNOST: 01 - SREDSTVA ZA RAD OPĆ. NAČELNIKA</t>
  </si>
  <si>
    <t>AKTIVNOST: 03 - NABAVKA PROIZVEDENE IMOVINE</t>
  </si>
  <si>
    <t>AKTIVNOST: 04 - INFORMATIZACIJA POSLOVANJA</t>
  </si>
  <si>
    <t>AKTIVNOST: 05 - PROVEDBA ZAKONA O ZAŠTITI NA RADU</t>
  </si>
  <si>
    <t xml:space="preserve">AKTIVNOST: 06 - NAKNADA ŠTETE </t>
  </si>
  <si>
    <t>AKTIVNOST: 01 - "MALA ŠKOLA"</t>
  </si>
  <si>
    <t>AKTIVNOST: 01 - DONACIJE PODRUČNIM ŠKOLAMA</t>
  </si>
  <si>
    <t>AKTIVNOST: 02 - SUFINANCIRANJE LJETOVANJA UČENIKA</t>
  </si>
  <si>
    <t>AKTIVNOST: 03 - FINAN. ŠK. PRIBORA UČENICIMA 1.RAZ.</t>
  </si>
  <si>
    <t>AKTIVNOST: 01 - STIPENDIRANJE STUDENATA</t>
  </si>
  <si>
    <t>AKTIVNOST: 01 - POMOĆ SOC.UGROŽENIM OBITELJIMA I RODITELJIMA NOVOROĐENE DJECE</t>
  </si>
  <si>
    <t>AKTIVNOST: 02 - JEDNOKRATNA POMOĆ OBITELJIMA POGINULIH HRVATSKIH BRANITELJA</t>
  </si>
  <si>
    <t>0001-02</t>
  </si>
  <si>
    <t>0001-03</t>
  </si>
  <si>
    <t>0001-04</t>
  </si>
  <si>
    <t>0001-05</t>
  </si>
  <si>
    <t>0001-06</t>
  </si>
  <si>
    <t>0002-02</t>
  </si>
  <si>
    <t>0002-03</t>
  </si>
  <si>
    <t>0003-01</t>
  </si>
  <si>
    <t>AKTIVNOST: 01 - DERATIZACIJA I DEZINSEKCIJA</t>
  </si>
  <si>
    <t>AKTIVNOST: 01 - ZAŠTITA OD POŽARA</t>
  </si>
  <si>
    <t>AKTIVNOST: 02 - SUSTAV ZAŠTITE I SPAŠAVANJA</t>
  </si>
  <si>
    <t>AKTIVNOST: 03 - CIVILNA ZAŠT.- OPREMANJE POSTROJBE</t>
  </si>
  <si>
    <t>AKTIVNOST: 04 - PRIMJENA ZAKONA O ZAŠTITI STANOVNIŠTVA I MATERIJALNIH DOBARA</t>
  </si>
  <si>
    <t>AKTIVNOST: 01 - PROTUGRADNA OBRANA</t>
  </si>
  <si>
    <t>AKTIVNOST: 01 - REDOVNO DJELOVANJE SPORTSKIH DR.</t>
  </si>
  <si>
    <t>AKTIVNOST: 01 - MANIFESTACIJE (turniri, koncerti, smotre)</t>
  </si>
  <si>
    <t>AKTIVNOST: 02 - IZDAVANJE KNJIGE LUKE LUKIĆA</t>
  </si>
  <si>
    <t>AKTIVNOST: 03 - OBILJEŽAVANJE DANA OPĆINE</t>
  </si>
  <si>
    <t>AKTIVNOST: 01 - SURADNJA S VJERSKIM ZAJEDNICAMA</t>
  </si>
  <si>
    <t>AKTIVNOST: 01 - DJELATNOSTI UDRUGA GRAĐANA</t>
  </si>
  <si>
    <t>AKTIVNOST: 01 - SANACIJA DIVLJIH ODLAGALIŠTA</t>
  </si>
  <si>
    <t>AKTIVNOST: 01 - RASHODI ZA JAVNU RASVJETU</t>
  </si>
  <si>
    <t>AKTIVNOST: 02 - ODRŽAVANJE GROBLJA</t>
  </si>
  <si>
    <t>AKTIVNOST: 03 - NERAZVRSTANE CESTE I JAVNE POVR.</t>
  </si>
  <si>
    <t>AKTIVNOST: 04 - TEKUĆE ODRŽ. OSTALE NENAVEDENE KOMUNALNE INFRASTRUKTURE</t>
  </si>
  <si>
    <t>PROJEKT: 01 - OTKUP ZEMLJIŠTA ZA IZGRADNJU OBJEKATA I UREĐENJE KOMUNALNE INFRASTRUK.</t>
  </si>
  <si>
    <t>PROJEKT: 02 - IZGRADNJA ODVODNJE NA PODR. OPĆINE</t>
  </si>
  <si>
    <t>PROJEKT: 03 - IZGRADNJA VODOOPSKRBNOG SUS. OPĆ.</t>
  </si>
  <si>
    <t>PROJEKT: 04 - MODERNIZACIJA JAVNE RASVJETE</t>
  </si>
  <si>
    <t>PROJEKT: 05 - IZGRADNJA CESTA,NOGOSTUPA I UGIBAL.</t>
  </si>
  <si>
    <t>PROJEKT: 01 - TEK. ODRŽ. I OPREMANJE GRAĐ. OBJEK.</t>
  </si>
  <si>
    <t>PROJEKT: 02 - IZGRADNJA NOVE OPĆINSKE ZGRADE</t>
  </si>
  <si>
    <t>PROJEKT: 03 - DOGRADNJA DRUŠTV. DOMA G.BEBRINA</t>
  </si>
  <si>
    <t xml:space="preserve">PROJEKT: 01 - PR. PLANIRANJE OPĆINE - IZRADA PPU </t>
  </si>
  <si>
    <t>AKTIVNOST: 01 - SUF. RADA LAG "SLAVONSKA RAVNICA"</t>
  </si>
  <si>
    <t>INDEKS 6/5</t>
  </si>
  <si>
    <t>FUNKCIJKA KLAS.: 06 USL. UNAPREĐENJA ST. I ZAJEDNICE</t>
  </si>
  <si>
    <t>INDEKS 7/6</t>
  </si>
  <si>
    <t>Naknade za rad pred.i izvrš. tijela, povjerenstava i sl.</t>
  </si>
  <si>
    <t>Povrat poreza i prireza na dohodak po god. prijavi</t>
  </si>
  <si>
    <t>Porez i prirez na dohodak od imovine i imov. prava</t>
  </si>
  <si>
    <t>0004-01</t>
  </si>
  <si>
    <t>0002-04</t>
  </si>
  <si>
    <t>0002-05</t>
  </si>
  <si>
    <t>0003-02</t>
  </si>
  <si>
    <t>0003-03</t>
  </si>
  <si>
    <t>0003-04</t>
  </si>
  <si>
    <t>PROJEKT: 04 - NOVI DRUŠTVENI DOM U RUŠČICI</t>
  </si>
  <si>
    <t>PROJEKT: 05 - IZGRADNJA ZMG "BIĐEVI", RUŠ.</t>
  </si>
  <si>
    <t>0003-05</t>
  </si>
  <si>
    <t>PROJEKT: 06 - IZGRADNJA GOSP. ZONE "JELAS", RUŠ.</t>
  </si>
  <si>
    <t>0003-06</t>
  </si>
  <si>
    <t>0003-07</t>
  </si>
  <si>
    <t>PROJEKT: 07 - SPORTSKI I REKREACIJSKI TERENI</t>
  </si>
  <si>
    <t>ŠIFRARNIK IZVORA:</t>
  </si>
  <si>
    <t>ŠIFRA IZVORA</t>
  </si>
  <si>
    <t>PRIHODI UKUPNO</t>
  </si>
  <si>
    <t>RASHODI UKUPNO</t>
  </si>
  <si>
    <t>Naknade troš. osobama izvan radnog odnosa</t>
  </si>
  <si>
    <t>Rashodi za dodatna ulaganja na nefin. imovini</t>
  </si>
  <si>
    <t>01 - Opći prihodi i primici</t>
  </si>
  <si>
    <t>02 - Vlastiti prihodi</t>
  </si>
  <si>
    <t>03 - Prihodi za posebne namjene</t>
  </si>
  <si>
    <t>04 - Pomoći</t>
  </si>
  <si>
    <t>05 - Donacije</t>
  </si>
  <si>
    <t>06 - Prihodi od nefinancijske imovine i naknade štete s osnova osiguranja</t>
  </si>
  <si>
    <t>07 - Namjenski prihodi od zaduživanja</t>
  </si>
  <si>
    <t>01</t>
  </si>
  <si>
    <t>02</t>
  </si>
  <si>
    <t>03</t>
  </si>
  <si>
    <t>04</t>
  </si>
  <si>
    <t>05</t>
  </si>
  <si>
    <t>06</t>
  </si>
  <si>
    <t>07</t>
  </si>
  <si>
    <t>Pomoći od izvanproračunskih korisnika</t>
  </si>
  <si>
    <t>Pomoći iz državnog proračuna temeljem prijenosa EU sredstava</t>
  </si>
  <si>
    <t>Kapitalne pomoći od izvanproračunskih korisnika</t>
  </si>
  <si>
    <t>Tekuće pomoći od izvanproračunskih korisnika</t>
  </si>
  <si>
    <t>Tekuće pomoći iz državnog proračuna temeljem prijenosa EU sredstava</t>
  </si>
  <si>
    <t>OPĆINA GORNJA VRBA</t>
  </si>
  <si>
    <t>Braće Radić1, Gornja Vrba</t>
  </si>
  <si>
    <t>OIB 57288773562</t>
  </si>
  <si>
    <t>Tekuće pomoći Proračuna iz drugih proračuna</t>
  </si>
  <si>
    <t>Kapitane pomoći Proračuna iz drugih proračuna</t>
  </si>
  <si>
    <t>Kapitalne pomoći iz državnog proračuna temeljem prijenosa EU sredstava</t>
  </si>
  <si>
    <t>Naknada za korištenje nefinancijske imovine</t>
  </si>
  <si>
    <t xml:space="preserve">Ostale nespomenut naknade i pristojbe </t>
  </si>
  <si>
    <t>Kazne, upravne mjere i ostali prihodi</t>
  </si>
  <si>
    <t>Kazne i upravne mjere</t>
  </si>
  <si>
    <t>Ostale nespomenute kazne</t>
  </si>
  <si>
    <t xml:space="preserve">Prihodi od prodaje materijalne imovine </t>
  </si>
  <si>
    <t>Subvencije trg. društvima i zadrugama izvan javnog sektora</t>
  </si>
  <si>
    <t>Sportska i glazbena oprema</t>
  </si>
  <si>
    <t>Ostala nematerijalna proizvedena imovina</t>
  </si>
  <si>
    <t>INDEKS 4/3</t>
  </si>
  <si>
    <t>INDEKS 5/4</t>
  </si>
  <si>
    <t>PROGRAM 01: JAVNA UPRAVA I ADMINISTRACIJA, OPĆINSKI NAČELNIK</t>
  </si>
  <si>
    <t>AKTIVNOST 01: JAVNA UPRAVA I ADMINISTRACIJA</t>
  </si>
  <si>
    <t>T001010101</t>
  </si>
  <si>
    <t>T001010102</t>
  </si>
  <si>
    <t>Službena, radna i zaštitna odjeća i obuća</t>
  </si>
  <si>
    <t>Usluge tekućeg i investicijskog održavanja post.i opreme</t>
  </si>
  <si>
    <t>Obvezni i preventivni pregledi zaposlenika</t>
  </si>
  <si>
    <t>T001010103</t>
  </si>
  <si>
    <t>T001010104</t>
  </si>
  <si>
    <t>T001010105</t>
  </si>
  <si>
    <t>T001010106</t>
  </si>
  <si>
    <t xml:space="preserve"> </t>
  </si>
  <si>
    <t>AKTIVNOST: LOKALNI IZBORI</t>
  </si>
  <si>
    <t>Tekuće donacije udrugama i političkim strankama</t>
  </si>
  <si>
    <t>Subvencije trg.društvima,poljoprivrednicima i obrtnicima</t>
  </si>
  <si>
    <t>Subvencije trgovačkim društvima izvan javnog sektora</t>
  </si>
  <si>
    <t>Ostale tekuće donacije u novcu</t>
  </si>
  <si>
    <t xml:space="preserve">Ostale tekuće donacije u novcu  </t>
  </si>
  <si>
    <t xml:space="preserve">Izvor prihoda: 01 Opći prihodi, </t>
  </si>
  <si>
    <t>Usluge čuvanja imovine i osoba (JVP)</t>
  </si>
  <si>
    <t xml:space="preserve">Ostala nematerijalna prizvedena imovina </t>
  </si>
  <si>
    <t>Službena , radna i zaštitna odjeća</t>
  </si>
  <si>
    <t>Tekuće pomoći županijskim proračunima</t>
  </si>
  <si>
    <t>FUNKCIJSKA KLASIFIKACIJA: 06 USLUGE UNAPREĐENJA STANOVANJA I ZAJEDNICE</t>
  </si>
  <si>
    <t>Izvor prihoda: 03 Prihodi za posebne namjene, 06 Prihodi od nefinancijske imovine</t>
  </si>
  <si>
    <t>FUN.KLASIF. 06 USLUGE UNAPREĐENJA STANOVANJA I ZAJED.</t>
  </si>
  <si>
    <t xml:space="preserve">PROJEKT: IZRADA PROSTORNO PLANIRANSKE DOKUMENTACIJE  </t>
  </si>
  <si>
    <t>AKTIVNOST : OTPLATA GLAVNICE I OSTALI TROŠKOVI KREDITA</t>
  </si>
  <si>
    <t xml:space="preserve">Kamate za primljene kredite i zajmove </t>
  </si>
  <si>
    <t>Kamate za primljene  kredite i zajmove od kreditnih i ostalih financijskih institucija izvan javnog sektora</t>
  </si>
  <si>
    <t xml:space="preserve">Kamate za odobrene a nerealizirane kredite i zajmove </t>
  </si>
  <si>
    <t>Izdaci za otplatu glavnice primljenih kredita i zajmova</t>
  </si>
  <si>
    <t>Komunalne usluge održavanja groblja</t>
  </si>
  <si>
    <t>Višak prihoda</t>
  </si>
  <si>
    <t>Manjak primitaka</t>
  </si>
  <si>
    <t>Izrada centralnog križa</t>
  </si>
  <si>
    <t>Naknade građanima i kućanstvima u novcu - studentske stipendije</t>
  </si>
  <si>
    <t>Naknade građanima i kućanstvima u novcu - dar roditeljima za novorođenu djecu</t>
  </si>
  <si>
    <t>Naknade građanima i kućanstvima u naravi - sufinanciranje boravka djece u vrtiću</t>
  </si>
  <si>
    <t>Naknade građanima i kućanstvima u naravi - pomoć i njega u kući (Crveni križ)</t>
  </si>
  <si>
    <t>Naknade građanima i kućanstvima u naravi - sufinanciranje priključaka na kanalizaciju</t>
  </si>
  <si>
    <t>Naknade građanima i kućanstvima u naravi - sufinanciranje javnog prijevoza za učenike, studente, umirovljenike i dr.</t>
  </si>
  <si>
    <t xml:space="preserve">Naknade građanima i kućanstvima u naravi - sufinanciranje nabave školskog pribora i radnih bilježnica za učenike </t>
  </si>
  <si>
    <t>Naknade građanima i kućanstvima u naravi - sufinanciranje školskih izleta i ljetovanja učenika, te škole plivanja</t>
  </si>
  <si>
    <t>Tekuće donacije vatrogastvu</t>
  </si>
  <si>
    <r>
      <t xml:space="preserve">Kap. pomoći unutar općeg proračuna </t>
    </r>
    <r>
      <rPr>
        <i/>
        <sz val="11"/>
        <rFont val="Arial"/>
        <family val="2"/>
        <charset val="238"/>
      </rPr>
      <t>15% kante za papir</t>
    </r>
  </si>
  <si>
    <t>AKTIVNOST 02: OPĆI POSLOVI OPĆINSKE UPRAVE</t>
  </si>
  <si>
    <t>AKTIVNOST 03: NABAVKA PROIZVEDENE IMOVINE</t>
  </si>
  <si>
    <t>AKTIVNOST 04: INFORMATIZACIJA POSLOVANJA</t>
  </si>
  <si>
    <t>AKTIVNOST 05: PROVEDBA ZAKONA O ZAŠTITI NA RADU</t>
  </si>
  <si>
    <t xml:space="preserve">AKTIVNOST 06: NAKNADA ŠTETE </t>
  </si>
  <si>
    <t>AKTIVNOST 01: RAD OPĆ. VIJEĆA , OPĆ.NAČEL. I ZAMJ.NAČ.</t>
  </si>
  <si>
    <t>AKTIVNOST 02: POTICANJE GOSPODARSKOG RAZVOJA NA PODRUČJU OPĆINE GORNJA VRBA</t>
  </si>
  <si>
    <t>AKTIVNOST 01: PROVOĐENJE PREDŠKOLSKOG MINIMUMA</t>
  </si>
  <si>
    <t>AKTIVNOST 01: OSNOVNO ŠKOLSTVO</t>
  </si>
  <si>
    <t>AKTIVNOST 01: RAD S DJECOM S POSEBNIM POTREBAMA</t>
  </si>
  <si>
    <t>AKTIVNOST 01: POMOĆ SOC.UGROŽENIM OBITELJIMA, STUDENTIMA I NOVOROĐENOJ DJECI</t>
  </si>
  <si>
    <t>AKTIVNOST 03: JEDNOKRATNA PRAVA IZ ZAKONA O PRAVIMA HRV. BRANITELJA I ČLANOVA NJIHOVIH OBITELJI</t>
  </si>
  <si>
    <t>AKTIVNOST 01: SUFINANCIRANJE OSNIVANJA I DJELOVANJA PRIHVATILIŠTA ZA PSE</t>
  </si>
  <si>
    <t xml:space="preserve">AKTIVNOST 02: VETERINARSKE USLUGE </t>
  </si>
  <si>
    <t>AKTIVNOST 01: ZAŠTITA OD POŽARA</t>
  </si>
  <si>
    <t>Izvor prihoda 06 Prihodi od nefinancijske imovine</t>
  </si>
  <si>
    <t>AKTIVNOST 02: PLAN ZAŠTITE OD POŽARA</t>
  </si>
  <si>
    <t>AKTIVNOST 03: SUSTAV ZAŠTITE I SPAŠAVANJA - HGSS</t>
  </si>
  <si>
    <t>AKTIVNOST 04: CIVILNA ZAŠTITA - OPREMANJE POSTROJBE</t>
  </si>
  <si>
    <t>AKTIVNOST 01: OBRANA OD TUČE</t>
  </si>
  <si>
    <t>FUNKCIJSKA KLASIF.: 08 REKREACIJA, KULTURA I RELIGIJA</t>
  </si>
  <si>
    <t>AKTIVNOST 02: OBILJEŽAVANJE DANA OPĆINE</t>
  </si>
  <si>
    <t>AKTIVNOST 01: SUF.KUD-a VRBA I DR.UDRUGA U KULTURI</t>
  </si>
  <si>
    <t>AKTIVNOST 01: SURADNJA S POLITIČKIM ORGANIZACIJAMA</t>
  </si>
  <si>
    <t>AKTIVNOST 01: SURADNJA S VJERSKIM ZAJEDNICAMA</t>
  </si>
  <si>
    <t>AKTIVNOST 02: POMOĆI UDRUGAMA GRAĐANA</t>
  </si>
  <si>
    <t>AKTIVNOST 01: GOSPODARENJE OTPADOM</t>
  </si>
  <si>
    <t>AKTIVNOST 01: RASHODI ZA UREĐAJE I JAVNU RASVJETU</t>
  </si>
  <si>
    <t>AKTIVNOST 02: UREĐENJE GROBLJA U DONJOJ VRBI</t>
  </si>
  <si>
    <t xml:space="preserve">AKTIVNOST 03: NERAZVRSTANE CESTE </t>
  </si>
  <si>
    <t>PROJEKT 01: OSIGURANJE ZEMLJIŠTA ZA IZGRADNJU OBJEKATA I UREĐENJE KOMUNALNE INFRASTRUKTURE</t>
  </si>
  <si>
    <t>PROJEKT 02: MODERNIZACIJA JAVNE RASVJETE</t>
  </si>
  <si>
    <t xml:space="preserve">PROJEKT 03: MODERNIZACIJA KOLNIKA </t>
  </si>
  <si>
    <t>AKTIVNOST 01: TEK. ODRŽ. GRAĐEVINSKIH OBJEKATA</t>
  </si>
  <si>
    <t>PROJEKT 03: MODERNIZACIJA NOGOSTUPA I UGIBALIŠTA</t>
  </si>
  <si>
    <t>PROJEKT 05: ADAPTACIJA MJESNOG DOMA U G. VRBI</t>
  </si>
  <si>
    <t>PROJEKT 06: ADAPTACIJA MJESNOG DOMA U D. VRBI</t>
  </si>
  <si>
    <t>RAZDJEL 001: OPĆINA GORNJA VRBA</t>
  </si>
  <si>
    <t>GLAVA 01: PROGRAMI JEDINSTVENOG UPR.ODJELA, OPĆINSKOG NAČELNIKA I OPĆINSKOG VIJEĆA</t>
  </si>
  <si>
    <t>PROGRAM 02: REDOVNA DJELATNOST TIJELA JLS</t>
  </si>
  <si>
    <t>PROGRAM 03: PROVOĐENJE LOKALNIH IZBORA</t>
  </si>
  <si>
    <t>PROGRAM 04: SUBVENCIJE PODUZETNIŠTVU</t>
  </si>
  <si>
    <t>PROGRAM 05: PREDŠKOLSKI ODGOJ</t>
  </si>
  <si>
    <t>PROGRAM 06: OSNOVNO ŠKOLSTVO</t>
  </si>
  <si>
    <t>PROGRAM 07: RAD S DJECOM S POSEBNIM POTREBAMA</t>
  </si>
  <si>
    <t>PROGRAM 08: TEKUĆI PROGRAMI SOCIJALNE SKRBI</t>
  </si>
  <si>
    <t>PROGRAM 09: DODATNE USLUGE U ZDRAVSTVU I PREVENTIVA</t>
  </si>
  <si>
    <t>PROGRAM 10: ZAŠTITA ŽIVOTINJA</t>
  </si>
  <si>
    <t>PROGRAM 11: ZAŠTITA OD POŽARA I CIVILNA ZAŠTITA</t>
  </si>
  <si>
    <t>PROGRAM 12: OBRANA OD TUČE</t>
  </si>
  <si>
    <t>PROGRAM 13: SPORT</t>
  </si>
  <si>
    <t>PROGRAM 14: KULTURA</t>
  </si>
  <si>
    <t>PROGRAM 15: RELIGIJA</t>
  </si>
  <si>
    <t>PROGRAM 17: ZAŠTITA OKOLIŠA</t>
  </si>
  <si>
    <t>PROGRAM 18: ODRŽAVANJE KOMUNALNE INFRASTRUKTURE</t>
  </si>
  <si>
    <t>PROGRAM 20: GRAĐEVINSKI OBJEKTI I JAVNE POVRŠINE</t>
  </si>
  <si>
    <t>PROGRAM 22: ZADUŽENJE</t>
  </si>
  <si>
    <t>PROGRAM 16: RAD UDRUGA GRAĐANA I POLIT.ORGANIZACIJA</t>
  </si>
  <si>
    <t>T001010201</t>
  </si>
  <si>
    <t>T001010301</t>
  </si>
  <si>
    <t>T001010401</t>
  </si>
  <si>
    <t>T001010402</t>
  </si>
  <si>
    <t>T001010501</t>
  </si>
  <si>
    <t>T001010601</t>
  </si>
  <si>
    <t>T001010701</t>
  </si>
  <si>
    <t>T001010801</t>
  </si>
  <si>
    <t>T001010802</t>
  </si>
  <si>
    <t>T001010803</t>
  </si>
  <si>
    <t>T001010901</t>
  </si>
  <si>
    <t>AKTIVNOST 01: DERATIZACIJA i DEZINSEKCIJA</t>
  </si>
  <si>
    <t>T001011001</t>
  </si>
  <si>
    <t>T001011002</t>
  </si>
  <si>
    <t>T001011101</t>
  </si>
  <si>
    <t>T001011102</t>
  </si>
  <si>
    <t>T001011103</t>
  </si>
  <si>
    <t>T001011104</t>
  </si>
  <si>
    <t>T001011105</t>
  </si>
  <si>
    <t>Izvor prihoda: 01 Opći prihodi, 03 Prih.za pos.namjene</t>
  </si>
  <si>
    <t>T001011201</t>
  </si>
  <si>
    <t>T001011301</t>
  </si>
  <si>
    <t>T001011401</t>
  </si>
  <si>
    <t>T001011402</t>
  </si>
  <si>
    <t>T001011501</t>
  </si>
  <si>
    <t>T001011601</t>
  </si>
  <si>
    <t>T001011602</t>
  </si>
  <si>
    <t>T001011701</t>
  </si>
  <si>
    <t>T001011702</t>
  </si>
  <si>
    <t>T001011801</t>
  </si>
  <si>
    <t>T001011802</t>
  </si>
  <si>
    <t>T001011803</t>
  </si>
  <si>
    <t>T001011804</t>
  </si>
  <si>
    <t>T001011805</t>
  </si>
  <si>
    <t>T001011806</t>
  </si>
  <si>
    <t>T001011807</t>
  </si>
  <si>
    <t>T001011808</t>
  </si>
  <si>
    <t>T001011809</t>
  </si>
  <si>
    <t>T001011810</t>
  </si>
  <si>
    <t>K001011901</t>
  </si>
  <si>
    <t>K001011902</t>
  </si>
  <si>
    <t>K001011903</t>
  </si>
  <si>
    <t>K001011904</t>
  </si>
  <si>
    <t>K001012001</t>
  </si>
  <si>
    <t>K001012002</t>
  </si>
  <si>
    <t>K001012003</t>
  </si>
  <si>
    <t>K001012004</t>
  </si>
  <si>
    <t>K001012005</t>
  </si>
  <si>
    <t>K001012006</t>
  </si>
  <si>
    <t>K001012007</t>
  </si>
  <si>
    <t>K001012008</t>
  </si>
  <si>
    <t>T001012101</t>
  </si>
  <si>
    <t>T001012201</t>
  </si>
  <si>
    <t>AKTIVNOST 01: POTICANJE PROIZVODNIH DJELAT. U GOSPODARSKOJ ZONI</t>
  </si>
  <si>
    <t>AKTIVNOST 02: HUMANITARNA SKRB KROZ UDRUGE GRAĐANA</t>
  </si>
  <si>
    <t>AKTIVNOST 05: PRIMJENA ZAKONA O ZAŠTITI    STANOVNIŠTVA I MATERIJALNIH DOBARA</t>
  </si>
  <si>
    <t>AKTIVNOST 01: REDOVNO DJELOVANJE SPORT. UDRUGA</t>
  </si>
  <si>
    <t>AKTIVNOST 02: NABAVKA POSUDA ZA ODVOJENO PRIKUPLJANJE OTPADA</t>
  </si>
  <si>
    <t>AKTIVNOST 04: SANACIJA KOLNIKA U UL. Ž. KOŽULJA</t>
  </si>
  <si>
    <t>PROJEKT 04: POMOĆI TRG. DRUŠ. U JAVNOM SEKTORU ZA IZGRADNJU KOMUNALNO-VODNIH GRAĐEVINA</t>
  </si>
  <si>
    <t>FUNK. KLASIF.: 06 USLUGE UNAPREĐ. STANOVANJA I ZAJEDNICE</t>
  </si>
  <si>
    <t>Izvor prihoda: 01 Opći prihodi, 03 Prih. za pos.namjene</t>
  </si>
  <si>
    <t>Naknade građanima i kućanstvima u novcu - jednokr. novčane pomoći za socijalno ugrožene obitelji, božićnica i uskrsnica umirovljenicima</t>
  </si>
  <si>
    <t>2022.</t>
  </si>
  <si>
    <t>Umjetnička, literarna i znanstvena djela</t>
  </si>
  <si>
    <t>Dio koji će se rasporediti/pokriti u razdoblju</t>
  </si>
  <si>
    <t>Ukupan donos viška iz prethodnih godina</t>
  </si>
  <si>
    <t>Modernizacija kolnika na području Općine Gornja Vrba</t>
  </si>
  <si>
    <t>Izvor prihoda: 03 Prihodi za posebne namjene, 04 Pomoći</t>
  </si>
  <si>
    <t>II. POSEBNI DIO PRORAČUNA - OPĆINA GORNJA VRBA</t>
  </si>
  <si>
    <t>I. OPĆI DIO</t>
  </si>
  <si>
    <t>2023.</t>
  </si>
  <si>
    <t>Prihodi od pruženih usluga</t>
  </si>
  <si>
    <t>Prihodi od pruženih usluga (10% NUV)</t>
  </si>
  <si>
    <t>Izgradnja ceste u Ulici bl. Alojzija Stepinca</t>
  </si>
  <si>
    <t>Izgradnja ceste u Ulici 22. Svibnja</t>
  </si>
  <si>
    <t>Ostali nespomenuti građevinski objekti - izletište</t>
  </si>
  <si>
    <t>Subvencije poljoprivrednicima i obrtnicima - poticanje poduzetništva</t>
  </si>
  <si>
    <t>Naknade građanima i kućanstvima u novcu - pomoć mladim obiteljima za kupnju nekretnine</t>
  </si>
  <si>
    <t>Rashodi za dodatna ulaganja na nefinancijskoj imovini</t>
  </si>
  <si>
    <t xml:space="preserve">Poslovni objekti </t>
  </si>
  <si>
    <t>Tekuće donacije udrugama (CK)</t>
  </si>
  <si>
    <t>Subvencije poljoprivrednicima i obrtnicima - poticanje poljop. proizvodnje</t>
  </si>
  <si>
    <t>Kapitalne pomoći kreditnim i ostalim financijskim institucijama te trgovačkim društvima unutar javnog sektora</t>
  </si>
  <si>
    <t>Kapitalne pomoći kreditnim i ostalim financijskim institucijama te trgovačkim društvima unutar javnog sektora - projekt BROD2</t>
  </si>
  <si>
    <t>PROJEKT 10: IZGR. OBJEKATA - TRIBINA DONJA VRBA</t>
  </si>
  <si>
    <t>Kapitalne pom.trg.društvima unutar javnog sektora</t>
  </si>
  <si>
    <t>Otplata glavnice primljenih zajmova od trgovačkih društava izvan javnog sektora</t>
  </si>
  <si>
    <t>Otplata glavnice primljenih zajmova od trgovačkih društava izvan javnog sektora - JAVNA RASVJETA</t>
  </si>
  <si>
    <t>Otplata glavnice primljenih zajmova od trgovačkih društava izvan jav. sek.</t>
  </si>
  <si>
    <t>AKTIVNOST 05: SANACIJA KOLNIKA U SAVSKOJ ULICI</t>
  </si>
  <si>
    <t>AKTIVNOST 06: NOGOSTUPI</t>
  </si>
  <si>
    <t xml:space="preserve">AKTIVNOST 07: JAVNE POVRŠINE </t>
  </si>
  <si>
    <t>AKTIVNOST 08: POLJSKI PUTEVI</t>
  </si>
  <si>
    <t xml:space="preserve">AKTIVNOST 09: NABAVKA I SADNJA STABALA NA JAVNOJ PORŠINI </t>
  </si>
  <si>
    <t xml:space="preserve">AKTIVNOST 10: NABAVKA I POSTAVLJANJE NATPISNIH PLOČA I PLOČA S NAZIVIMA ULICA </t>
  </si>
  <si>
    <t xml:space="preserve">AKTIVNOST 11: URBANI MOBILIJAR I PRIGODNO UKRAŠAVANJE </t>
  </si>
  <si>
    <t>T001011811</t>
  </si>
  <si>
    <t>K001012009</t>
  </si>
  <si>
    <t>K001012010</t>
  </si>
  <si>
    <t>PROGRAM 23: "ZAŽELI - OPĆINA GORNJA VRBA",                                PROGRAM ZAPOŠLJAVANJA ŽENA</t>
  </si>
  <si>
    <t>AKTIVNOST 01: ZAPOŠLJAVANJE ŽENA</t>
  </si>
  <si>
    <t>T001012301</t>
  </si>
  <si>
    <t>AKTIVNOST 02: OBRAZOVANJE I OSPOSOBLJAVANJE ŽENA</t>
  </si>
  <si>
    <t>T001012302</t>
  </si>
  <si>
    <t>AKTIVNOST 03: PROMIDŽBA I VIDLJIVOST PROGRAMA</t>
  </si>
  <si>
    <t>T001012303</t>
  </si>
  <si>
    <t>Naknade građanima i kućanstvima u novcu - JEDNOKRATNA POMOĆ NEZAPOSLENIMA U SLUČAJU GUBITKA RADNOG MJESTA</t>
  </si>
  <si>
    <r>
      <t xml:space="preserve">PLAN ZA       </t>
    </r>
    <r>
      <rPr>
        <b/>
        <sz val="14"/>
        <rFont val="Arial"/>
        <family val="2"/>
        <charset val="238"/>
      </rPr>
      <t>2022.</t>
    </r>
  </si>
  <si>
    <t>Prihodi od zakupa zemljišta u vl. općine</t>
  </si>
  <si>
    <t>2024.</t>
  </si>
  <si>
    <t>S PROJEKCIJAMA ZA 2023. I 2024. GODINU</t>
  </si>
  <si>
    <t>Ostali nespomenuti građ. objekti - parkiralište u D. Vrbi kod igrališta</t>
  </si>
  <si>
    <t>PROJEKT 04: UREĐENJE JAVNIH POVRŠINA, DJ.IGRALIŠTA</t>
  </si>
  <si>
    <t>Oprema za održavanje i zaštitu - klimatizacija + hladnjak</t>
  </si>
  <si>
    <t>Izgradnja ceste u Savskoj ulici - PRODUŽETAK</t>
  </si>
  <si>
    <t>Izgradnja ceste u Ulici 108. brigade - PRODUŽETAK</t>
  </si>
  <si>
    <t>PROGRAM 21: IZRADA PROMETNOG ELABORATA OPĆINE GORNJA VRBA</t>
  </si>
  <si>
    <t>Prometni elaborat</t>
  </si>
  <si>
    <t>PROJEKT 07: IZGRADNJA MJESNOG GROBLJA GORNJA VRBA</t>
  </si>
  <si>
    <t>PROJEKT 08: IZGRADNJA BICIKLISTIČKE STAZE U UL.VRB.ŽRTAVA U GORNJOJ VRBI</t>
  </si>
  <si>
    <t>PROJEKT 11: IZGRADNJA BICIKLISTIČKE STAZE DONJA VRBA - SLAVONSKI BROD</t>
  </si>
  <si>
    <t>K001012011</t>
  </si>
  <si>
    <t>PROGRAM 19: IZGRADNJA OBJEKATA KOMUNALNE INFRAST.</t>
  </si>
  <si>
    <t>PROJEKT 05: NADOGRADNJA KANALIZACIJE U GORNJOJ VRBI (UL.M.MESIĆA)</t>
  </si>
  <si>
    <t>Izgradnja ceste u Gornjoj Vrbi - Jasinjska ulica</t>
  </si>
  <si>
    <t>Izgradnja ceste u Gornjoj Vrbi - Brodska ulica</t>
  </si>
  <si>
    <t>K001011905</t>
  </si>
  <si>
    <t>PROGRAM 24: JAVNI RADOVI NA PODRUČJU OPĆINE GORNJA VRBA</t>
  </si>
  <si>
    <t>AKTIVNOST 01: PLAĆE ZAPOSLENIH</t>
  </si>
  <si>
    <t>T001012401</t>
  </si>
  <si>
    <t>Naknade za prijevoz</t>
  </si>
  <si>
    <t>PROJEKT 09: SANACIJA I OBNOVA OPĆINSKE ZGRADE U UL.VRB.ŽRTAVA (AMBULANTA - STARA POŠTA)</t>
  </si>
  <si>
    <t>PROJEKT 02: IZGRADNJA RASVJETE NA ŠRC "GORAN JURIĆ", GORNJA VRBA</t>
  </si>
  <si>
    <t>K001011906</t>
  </si>
  <si>
    <t>T001011812</t>
  </si>
  <si>
    <t>T001011813</t>
  </si>
  <si>
    <t>AKTIVNOST 12: SANACIJA KOLNIKA U DOMOBRANSKOJ ULICI U DONJOJ VRBI</t>
  </si>
  <si>
    <t>AKTIVNOST 13: SANACIJA KOLNIKA U UL.M.GUPCA U GORNJOJ VRBI</t>
  </si>
  <si>
    <t>AKTIVNOST 14: SANACIJA KOLNIKA U UL.J.ODOBAŠIĆA U DONJOJ VRBI</t>
  </si>
  <si>
    <t>T001011814</t>
  </si>
  <si>
    <t>AKTIVNOST 15: SANACIJA KOLNIKA U UL.M.MESIĆA U GORNJOJ VRBI</t>
  </si>
  <si>
    <t>T001011815</t>
  </si>
  <si>
    <r>
      <rPr>
        <sz val="13"/>
        <rFont val="Arial"/>
        <family val="2"/>
        <charset val="238"/>
      </rPr>
      <t>PROJEKCIJA ZA</t>
    </r>
    <r>
      <rPr>
        <sz val="14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2023.</t>
    </r>
  </si>
  <si>
    <r>
      <rPr>
        <sz val="13"/>
        <rFont val="Arial"/>
        <family val="2"/>
        <charset val="238"/>
      </rPr>
      <t xml:space="preserve">PROJEKCIJA ZA </t>
    </r>
    <r>
      <rPr>
        <b/>
        <sz val="14"/>
        <rFont val="Arial"/>
        <family val="2"/>
        <charset val="238"/>
      </rPr>
      <t>2024.</t>
    </r>
  </si>
  <si>
    <t>K001012012</t>
  </si>
  <si>
    <t>PROJEKT 12: UREĐENJE SPORTSKOREKREACIJSKOG ZEMLJIŠTA JUŽNO OD SJEV.GOSP.ZONE U G.VRBI</t>
  </si>
  <si>
    <t>PRORAČUN OPĆINE GORNJA VRBA ZA 2022. GODINU</t>
  </si>
  <si>
    <t>PROJEKT 06: ZACJEVLJENJE KANALA U ULICI VRB.ŽRTAVA, G.VRBA</t>
  </si>
  <si>
    <t>PROJEKT 13: NOVI TEREN NA NOGOMETNOM IGRALIŠTU U GORNJOJ VRBI</t>
  </si>
  <si>
    <t>K001012013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</si>
</sst>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2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59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1" xfId="0" applyFont="1" applyBorder="1"/>
    <xf numFmtId="0" fontId="6" fillId="0" borderId="0" xfId="0" applyFont="1"/>
    <xf numFmtId="0" fontId="6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2" fillId="0" borderId="1" xfId="0" applyNumberFormat="1" applyFont="1" applyBorder="1"/>
    <xf numFmtId="164" fontId="2" fillId="0" borderId="2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6" fillId="0" borderId="3" xfId="0" applyNumberFormat="1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3" fontId="6" fillId="0" borderId="0" xfId="0" applyNumberFormat="1" applyFont="1" applyBorder="1"/>
    <xf numFmtId="164" fontId="6" fillId="0" borderId="0" xfId="0" applyNumberFormat="1" applyFont="1" applyBorder="1"/>
    <xf numFmtId="165" fontId="6" fillId="0" borderId="0" xfId="0" applyNumberFormat="1" applyFont="1" applyBorder="1"/>
    <xf numFmtId="4" fontId="6" fillId="0" borderId="0" xfId="0" applyNumberFormat="1" applyFont="1" applyBorder="1"/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0" xfId="0" applyFont="1"/>
    <xf numFmtId="3" fontId="8" fillId="0" borderId="1" xfId="0" applyNumberFormat="1" applyFont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4" fontId="2" fillId="0" borderId="11" xfId="0" applyNumberFormat="1" applyFont="1" applyBorder="1"/>
    <xf numFmtId="0" fontId="5" fillId="3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3" xfId="0" applyFont="1" applyBorder="1" applyAlignment="1">
      <alignment wrapText="1"/>
    </xf>
    <xf numFmtId="4" fontId="6" fillId="0" borderId="13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wrapText="1"/>
    </xf>
    <xf numFmtId="3" fontId="6" fillId="0" borderId="16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wrapText="1"/>
    </xf>
    <xf numFmtId="3" fontId="7" fillId="0" borderId="19" xfId="0" applyNumberFormat="1" applyFont="1" applyBorder="1"/>
    <xf numFmtId="165" fontId="7" fillId="0" borderId="1" xfId="0" applyNumberFormat="1" applyFont="1" applyBorder="1"/>
    <xf numFmtId="0" fontId="4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3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0" fontId="7" fillId="0" borderId="20" xfId="0" applyFont="1" applyBorder="1"/>
    <xf numFmtId="0" fontId="6" fillId="0" borderId="1" xfId="0" applyFont="1" applyBorder="1" applyAlignment="1"/>
    <xf numFmtId="164" fontId="7" fillId="0" borderId="21" xfId="0" applyNumberFormat="1" applyFont="1" applyBorder="1"/>
    <xf numFmtId="165" fontId="7" fillId="0" borderId="21" xfId="0" applyNumberFormat="1" applyFont="1" applyBorder="1"/>
    <xf numFmtId="165" fontId="7" fillId="0" borderId="3" xfId="0" applyNumberFormat="1" applyFont="1" applyBorder="1"/>
    <xf numFmtId="165" fontId="7" fillId="0" borderId="22" xfId="0" applyNumberFormat="1" applyFont="1" applyBorder="1"/>
    <xf numFmtId="165" fontId="7" fillId="0" borderId="0" xfId="0" applyNumberFormat="1" applyFont="1" applyBorder="1"/>
    <xf numFmtId="164" fontId="7" fillId="0" borderId="1" xfId="0" applyNumberFormat="1" applyFont="1" applyBorder="1"/>
    <xf numFmtId="165" fontId="7" fillId="0" borderId="23" xfId="0" applyNumberFormat="1" applyFont="1" applyBorder="1"/>
    <xf numFmtId="164" fontId="7" fillId="0" borderId="16" xfId="0" applyNumberFormat="1" applyFont="1" applyBorder="1"/>
    <xf numFmtId="165" fontId="7" fillId="0" borderId="16" xfId="0" applyNumberFormat="1" applyFont="1" applyBorder="1"/>
    <xf numFmtId="165" fontId="7" fillId="0" borderId="24" xfId="0" applyNumberFormat="1" applyFont="1" applyBorder="1"/>
    <xf numFmtId="164" fontId="7" fillId="0" borderId="25" xfId="0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8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left"/>
    </xf>
    <xf numFmtId="0" fontId="2" fillId="4" borderId="29" xfId="0" applyFont="1" applyFill="1" applyBorder="1" applyAlignment="1">
      <alignment wrapText="1"/>
    </xf>
    <xf numFmtId="3" fontId="2" fillId="4" borderId="29" xfId="0" applyNumberFormat="1" applyFont="1" applyFill="1" applyBorder="1"/>
    <xf numFmtId="164" fontId="7" fillId="4" borderId="30" xfId="0" applyNumberFormat="1" applyFont="1" applyFill="1" applyBorder="1"/>
    <xf numFmtId="165" fontId="7" fillId="4" borderId="30" xfId="0" applyNumberFormat="1" applyFont="1" applyFill="1" applyBorder="1"/>
    <xf numFmtId="165" fontId="7" fillId="4" borderId="29" xfId="0" applyNumberFormat="1" applyFont="1" applyFill="1" applyBorder="1"/>
    <xf numFmtId="165" fontId="7" fillId="4" borderId="14" xfId="0" applyNumberFormat="1" applyFont="1" applyFill="1" applyBorder="1"/>
    <xf numFmtId="0" fontId="0" fillId="4" borderId="0" xfId="0" applyFill="1"/>
    <xf numFmtId="0" fontId="2" fillId="4" borderId="15" xfId="0" applyFont="1" applyFill="1" applyBorder="1" applyAlignment="1">
      <alignment horizontal="left"/>
    </xf>
    <xf numFmtId="0" fontId="2" fillId="4" borderId="16" xfId="0" applyFont="1" applyFill="1" applyBorder="1" applyAlignment="1">
      <alignment wrapText="1"/>
    </xf>
    <xf numFmtId="3" fontId="2" fillId="4" borderId="16" xfId="0" applyNumberFormat="1" applyFont="1" applyFill="1" applyBorder="1"/>
    <xf numFmtId="164" fontId="7" fillId="4" borderId="25" xfId="0" applyNumberFormat="1" applyFont="1" applyFill="1" applyBorder="1"/>
    <xf numFmtId="165" fontId="7" fillId="4" borderId="25" xfId="0" applyNumberFormat="1" applyFont="1" applyFill="1" applyBorder="1"/>
    <xf numFmtId="165" fontId="7" fillId="4" borderId="16" xfId="0" applyNumberFormat="1" applyFont="1" applyFill="1" applyBorder="1"/>
    <xf numFmtId="165" fontId="7" fillId="4" borderId="26" xfId="0" applyNumberFormat="1" applyFont="1" applyFill="1" applyBorder="1"/>
    <xf numFmtId="0" fontId="3" fillId="4" borderId="0" xfId="0" applyFont="1" applyFill="1"/>
    <xf numFmtId="0" fontId="8" fillId="4" borderId="6" xfId="0" applyFont="1" applyFill="1" applyBorder="1" applyAlignment="1">
      <alignment horizontal="left"/>
    </xf>
    <xf numFmtId="0" fontId="8" fillId="4" borderId="6" xfId="0" applyFont="1" applyFill="1" applyBorder="1" applyAlignment="1"/>
    <xf numFmtId="3" fontId="8" fillId="4" borderId="6" xfId="0" applyNumberFormat="1" applyFont="1" applyFill="1" applyBorder="1"/>
    <xf numFmtId="165" fontId="7" fillId="4" borderId="6" xfId="0" applyNumberFormat="1" applyFont="1" applyFill="1" applyBorder="1"/>
    <xf numFmtId="165" fontId="7" fillId="4" borderId="31" xfId="0" applyNumberFormat="1" applyFont="1" applyFill="1" applyBorder="1"/>
    <xf numFmtId="0" fontId="10" fillId="4" borderId="0" xfId="0" applyFont="1" applyFill="1"/>
    <xf numFmtId="0" fontId="2" fillId="4" borderId="16" xfId="0" applyFont="1" applyFill="1" applyBorder="1" applyAlignment="1">
      <alignment horizontal="left"/>
    </xf>
    <xf numFmtId="0" fontId="2" fillId="4" borderId="16" xfId="0" applyFont="1" applyFill="1" applyBorder="1" applyAlignment="1">
      <alignment vertical="center" wrapText="1"/>
    </xf>
    <xf numFmtId="165" fontId="7" fillId="4" borderId="32" xfId="0" applyNumberFormat="1" applyFont="1" applyFill="1" applyBorder="1"/>
    <xf numFmtId="165" fontId="7" fillId="4" borderId="10" xfId="0" applyNumberFormat="1" applyFont="1" applyFill="1" applyBorder="1"/>
    <xf numFmtId="0" fontId="8" fillId="4" borderId="12" xfId="0" applyFont="1" applyFill="1" applyBorder="1" applyAlignment="1">
      <alignment horizontal="left"/>
    </xf>
    <xf numFmtId="0" fontId="8" fillId="4" borderId="6" xfId="0" applyFont="1" applyFill="1" applyBorder="1" applyAlignment="1">
      <alignment wrapText="1"/>
    </xf>
    <xf numFmtId="164" fontId="7" fillId="4" borderId="6" xfId="0" applyNumberFormat="1" applyFont="1" applyFill="1" applyBorder="1"/>
    <xf numFmtId="165" fontId="7" fillId="4" borderId="33" xfId="0" applyNumberFormat="1" applyFont="1" applyFill="1" applyBorder="1"/>
    <xf numFmtId="0" fontId="1" fillId="5" borderId="0" xfId="0" applyFont="1" applyFill="1"/>
    <xf numFmtId="0" fontId="2" fillId="6" borderId="17" xfId="0" applyFont="1" applyFill="1" applyBorder="1" applyAlignment="1">
      <alignment horizontal="left"/>
    </xf>
    <xf numFmtId="0" fontId="2" fillId="6" borderId="3" xfId="0" applyFont="1" applyFill="1" applyBorder="1" applyAlignment="1">
      <alignment wrapText="1"/>
    </xf>
    <xf numFmtId="3" fontId="2" fillId="6" borderId="3" xfId="0" applyNumberFormat="1" applyFont="1" applyFill="1" applyBorder="1"/>
    <xf numFmtId="164" fontId="7" fillId="6" borderId="21" xfId="0" applyNumberFormat="1" applyFont="1" applyFill="1" applyBorder="1"/>
    <xf numFmtId="165" fontId="7" fillId="6" borderId="21" xfId="0" applyNumberFormat="1" applyFont="1" applyFill="1" applyBorder="1"/>
    <xf numFmtId="165" fontId="7" fillId="6" borderId="3" xfId="0" applyNumberFormat="1" applyFont="1" applyFill="1" applyBorder="1"/>
    <xf numFmtId="165" fontId="7" fillId="6" borderId="22" xfId="0" applyNumberFormat="1" applyFont="1" applyFill="1" applyBorder="1"/>
    <xf numFmtId="0" fontId="1" fillId="6" borderId="0" xfId="0" applyFont="1" applyFill="1"/>
    <xf numFmtId="0" fontId="2" fillId="6" borderId="4" xfId="0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3" fontId="2" fillId="6" borderId="1" xfId="0" applyNumberFormat="1" applyFont="1" applyFill="1" applyBorder="1"/>
    <xf numFmtId="0" fontId="2" fillId="6" borderId="3" xfId="0" applyFont="1" applyFill="1" applyBorder="1" applyAlignment="1"/>
    <xf numFmtId="0" fontId="2" fillId="6" borderId="1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164" fontId="7" fillId="6" borderId="1" xfId="0" applyNumberFormat="1" applyFont="1" applyFill="1" applyBorder="1"/>
    <xf numFmtId="165" fontId="7" fillId="6" borderId="1" xfId="0" applyNumberFormat="1" applyFont="1" applyFill="1" applyBorder="1"/>
    <xf numFmtId="165" fontId="7" fillId="6" borderId="23" xfId="0" applyNumberFormat="1" applyFont="1" applyFill="1" applyBorder="1"/>
    <xf numFmtId="0" fontId="2" fillId="5" borderId="1" xfId="0" applyFont="1" applyFill="1" applyBorder="1"/>
    <xf numFmtId="3" fontId="2" fillId="5" borderId="16" xfId="0" applyNumberFormat="1" applyFont="1" applyFill="1" applyBorder="1"/>
    <xf numFmtId="0" fontId="2" fillId="5" borderId="6" xfId="0" applyFont="1" applyFill="1" applyBorder="1"/>
    <xf numFmtId="0" fontId="2" fillId="5" borderId="12" xfId="0" applyFont="1" applyFill="1" applyBorder="1"/>
    <xf numFmtId="0" fontId="2" fillId="5" borderId="34" xfId="0" applyFont="1" applyFill="1" applyBorder="1"/>
    <xf numFmtId="0" fontId="2" fillId="5" borderId="4" xfId="0" applyFont="1" applyFill="1" applyBorder="1"/>
    <xf numFmtId="4" fontId="2" fillId="5" borderId="1" xfId="0" applyNumberFormat="1" applyFont="1" applyFill="1" applyBorder="1"/>
    <xf numFmtId="164" fontId="2" fillId="5" borderId="2" xfId="0" applyNumberFormat="1" applyFont="1" applyFill="1" applyBorder="1"/>
    <xf numFmtId="4" fontId="2" fillId="5" borderId="2" xfId="0" applyNumberFormat="1" applyFont="1" applyFill="1" applyBorder="1"/>
    <xf numFmtId="4" fontId="2" fillId="5" borderId="11" xfId="0" applyNumberFormat="1" applyFont="1" applyFill="1" applyBorder="1"/>
    <xf numFmtId="0" fontId="10" fillId="6" borderId="0" xfId="0" applyFont="1" applyFill="1"/>
    <xf numFmtId="0" fontId="4" fillId="0" borderId="0" xfId="0" applyFont="1" applyFill="1" applyBorder="1"/>
    <xf numFmtId="0" fontId="11" fillId="0" borderId="0" xfId="0" applyFont="1"/>
    <xf numFmtId="0" fontId="8" fillId="6" borderId="4" xfId="0" applyFont="1" applyFill="1" applyBorder="1" applyAlignment="1">
      <alignment horizontal="left"/>
    </xf>
    <xf numFmtId="0" fontId="8" fillId="6" borderId="1" xfId="0" applyFont="1" applyFill="1" applyBorder="1" applyAlignment="1">
      <alignment wrapText="1"/>
    </xf>
    <xf numFmtId="3" fontId="8" fillId="6" borderId="1" xfId="0" applyNumberFormat="1" applyFont="1" applyFill="1" applyBorder="1"/>
    <xf numFmtId="164" fontId="8" fillId="6" borderId="21" xfId="0" applyNumberFormat="1" applyFont="1" applyFill="1" applyBorder="1"/>
    <xf numFmtId="165" fontId="8" fillId="6" borderId="21" xfId="0" applyNumberFormat="1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distributed"/>
    </xf>
    <xf numFmtId="0" fontId="3" fillId="0" borderId="0" xfId="0" applyFont="1" applyFill="1" applyBorder="1"/>
    <xf numFmtId="0" fontId="16" fillId="0" borderId="29" xfId="0" applyFont="1" applyFill="1" applyBorder="1" applyAlignment="1">
      <alignment horizontal="center" vertical="center" textRotation="90" wrapText="1"/>
    </xf>
    <xf numFmtId="0" fontId="4" fillId="0" borderId="29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4" fontId="17" fillId="0" borderId="0" xfId="0" applyNumberFormat="1" applyFont="1" applyFill="1" applyBorder="1" applyAlignment="1">
      <alignment horizontal="right" vertical="center"/>
    </xf>
    <xf numFmtId="4" fontId="19" fillId="7" borderId="35" xfId="0" applyNumberFormat="1" applyFont="1" applyFill="1" applyBorder="1" applyAlignment="1"/>
    <xf numFmtId="0" fontId="1" fillId="0" borderId="0" xfId="0" applyFont="1" applyFill="1" applyBorder="1"/>
    <xf numFmtId="0" fontId="19" fillId="0" borderId="0" xfId="0" applyFont="1" applyFill="1" applyBorder="1" applyAlignment="1">
      <alignment horizontal="left" vertical="center"/>
    </xf>
    <xf numFmtId="4" fontId="19" fillId="0" borderId="0" xfId="0" applyNumberFormat="1" applyFont="1" applyFill="1" applyBorder="1" applyAlignment="1"/>
    <xf numFmtId="4" fontId="9" fillId="8" borderId="35" xfId="0" applyNumberFormat="1" applyFont="1" applyFill="1" applyBorder="1" applyAlignment="1"/>
    <xf numFmtId="0" fontId="13" fillId="0" borderId="0" xfId="0" applyFont="1" applyFill="1" applyBorder="1"/>
    <xf numFmtId="0" fontId="15" fillId="0" borderId="0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1" fillId="9" borderId="19" xfId="0" applyFont="1" applyFill="1" applyBorder="1" applyAlignment="1">
      <alignment wrapText="1"/>
    </xf>
    <xf numFmtId="4" fontId="12" fillId="9" borderId="18" xfId="0" applyNumberFormat="1" applyFont="1" applyFill="1" applyBorder="1" applyAlignment="1"/>
    <xf numFmtId="0" fontId="9" fillId="0" borderId="0" xfId="0" applyFont="1" applyFill="1" applyBorder="1"/>
    <xf numFmtId="4" fontId="12" fillId="9" borderId="36" xfId="0" applyNumberFormat="1" applyFont="1" applyFill="1" applyBorder="1" applyAlignment="1"/>
    <xf numFmtId="0" fontId="1" fillId="0" borderId="37" xfId="0" applyFont="1" applyFill="1" applyBorder="1" applyAlignment="1"/>
    <xf numFmtId="4" fontId="12" fillId="9" borderId="17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/>
    </xf>
    <xf numFmtId="0" fontId="12" fillId="0" borderId="0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/>
    </xf>
    <xf numFmtId="0" fontId="2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distributed" wrapText="1"/>
    </xf>
    <xf numFmtId="0" fontId="9" fillId="0" borderId="0" xfId="0" applyFont="1" applyFill="1" applyBorder="1" applyAlignment="1">
      <alignment vertical="distributed" wrapText="1"/>
    </xf>
    <xf numFmtId="0" fontId="21" fillId="0" borderId="0" xfId="0" applyFont="1" applyFill="1" applyBorder="1" applyAlignment="1"/>
    <xf numFmtId="0" fontId="21" fillId="9" borderId="38" xfId="0" applyFont="1" applyFill="1" applyBorder="1" applyAlignment="1"/>
    <xf numFmtId="4" fontId="12" fillId="9" borderId="38" xfId="0" applyNumberFormat="1" applyFont="1" applyFill="1" applyBorder="1" applyAlignment="1"/>
    <xf numFmtId="4" fontId="12" fillId="9" borderId="19" xfId="0" applyNumberFormat="1" applyFont="1" applyFill="1" applyBorder="1" applyAlignment="1"/>
    <xf numFmtId="4" fontId="12" fillId="9" borderId="39" xfId="0" applyNumberFormat="1" applyFont="1" applyFill="1" applyBorder="1" applyAlignment="1"/>
    <xf numFmtId="4" fontId="12" fillId="9" borderId="40" xfId="0" applyNumberFormat="1" applyFont="1" applyFill="1" applyBorder="1" applyAlignment="1"/>
    <xf numFmtId="0" fontId="21" fillId="0" borderId="37" xfId="0" applyFont="1" applyFill="1" applyBorder="1" applyAlignment="1"/>
    <xf numFmtId="4" fontId="12" fillId="9" borderId="21" xfId="0" applyNumberFormat="1" applyFont="1" applyFill="1" applyBorder="1" applyAlignment="1"/>
    <xf numFmtId="4" fontId="12" fillId="9" borderId="3" xfId="0" applyNumberFormat="1" applyFont="1" applyFill="1" applyBorder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/>
    <xf numFmtId="0" fontId="3" fillId="0" borderId="1" xfId="0" applyFont="1" applyFill="1" applyBorder="1"/>
    <xf numFmtId="4" fontId="1" fillId="0" borderId="1" xfId="0" applyNumberFormat="1" applyFont="1" applyFill="1" applyBorder="1"/>
    <xf numFmtId="0" fontId="12" fillId="0" borderId="0" xfId="0" applyFont="1" applyFill="1" applyBorder="1" applyAlignment="1">
      <alignment vertical="center"/>
    </xf>
    <xf numFmtId="49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wrapText="1"/>
    </xf>
    <xf numFmtId="4" fontId="3" fillId="0" borderId="1" xfId="0" applyNumberFormat="1" applyFont="1" applyFill="1" applyBorder="1"/>
    <xf numFmtId="0" fontId="24" fillId="0" borderId="0" xfId="0" applyFont="1" applyFill="1" applyBorder="1" applyAlignment="1">
      <alignment vertical="center"/>
    </xf>
    <xf numFmtId="49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4" fontId="3" fillId="0" borderId="0" xfId="0" applyNumberFormat="1" applyFont="1" applyFill="1" applyBorder="1"/>
    <xf numFmtId="49" fontId="12" fillId="0" borderId="0" xfId="0" applyNumberFormat="1" applyFont="1" applyFill="1" applyBorder="1" applyAlignment="1"/>
    <xf numFmtId="0" fontId="21" fillId="9" borderId="38" xfId="0" applyFont="1" applyFill="1" applyBorder="1" applyAlignment="1">
      <alignment horizontal="left" vertical="center"/>
    </xf>
    <xf numFmtId="49" fontId="12" fillId="0" borderId="37" xfId="0" applyNumberFormat="1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11" fillId="0" borderId="0" xfId="0" applyFont="1" applyFill="1" applyBorder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/>
    <xf numFmtId="0" fontId="12" fillId="0" borderId="0" xfId="0" applyFont="1" applyFill="1" applyBorder="1" applyAlignment="1"/>
    <xf numFmtId="0" fontId="21" fillId="9" borderId="38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2" fillId="0" borderId="37" xfId="0" applyFont="1" applyFill="1" applyBorder="1" applyAlignment="1"/>
    <xf numFmtId="4" fontId="12" fillId="9" borderId="3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 wrapText="1"/>
    </xf>
    <xf numFmtId="4" fontId="23" fillId="0" borderId="0" xfId="0" applyNumberFormat="1" applyFont="1" applyFill="1" applyBorder="1" applyAlignment="1">
      <alignment vertical="center"/>
    </xf>
    <xf numFmtId="0" fontId="21" fillId="9" borderId="38" xfId="0" applyFont="1" applyFill="1" applyBorder="1"/>
    <xf numFmtId="0" fontId="11" fillId="0" borderId="0" xfId="0" applyFont="1" applyFill="1" applyBorder="1" applyAlignment="1"/>
    <xf numFmtId="0" fontId="21" fillId="9" borderId="19" xfId="0" applyFont="1" applyFill="1" applyBorder="1"/>
    <xf numFmtId="4" fontId="11" fillId="9" borderId="18" xfId="0" applyNumberFormat="1" applyFont="1" applyFill="1" applyBorder="1" applyAlignment="1"/>
    <xf numFmtId="0" fontId="12" fillId="0" borderId="0" xfId="0" applyFont="1" applyFill="1" applyBorder="1" applyAlignment="1">
      <alignment horizontal="left" vertical="center"/>
    </xf>
    <xf numFmtId="0" fontId="22" fillId="9" borderId="40" xfId="0" applyFont="1" applyFill="1" applyBorder="1"/>
    <xf numFmtId="0" fontId="11" fillId="0" borderId="37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4" fontId="12" fillId="9" borderId="17" xfId="0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25" fillId="0" borderId="0" xfId="0" applyFont="1" applyFill="1" applyBorder="1" applyAlignment="1">
      <alignment horizontal="left"/>
    </xf>
    <xf numFmtId="4" fontId="26" fillId="0" borderId="0" xfId="0" applyNumberFormat="1" applyFont="1" applyFill="1" applyBorder="1" applyAlignment="1"/>
    <xf numFmtId="0" fontId="26" fillId="0" borderId="0" xfId="0" applyFont="1" applyFill="1" applyBorder="1"/>
    <xf numFmtId="0" fontId="14" fillId="0" borderId="0" xfId="0" applyFont="1" applyFill="1" applyBorder="1" applyAlignment="1">
      <alignment horizontal="left"/>
    </xf>
    <xf numFmtId="4" fontId="12" fillId="0" borderId="0" xfId="0" applyNumberFormat="1" applyFont="1" applyFill="1" applyBorder="1" applyAlignment="1"/>
    <xf numFmtId="0" fontId="3" fillId="9" borderId="18" xfId="0" applyFont="1" applyFill="1" applyBorder="1" applyAlignment="1"/>
    <xf numFmtId="4" fontId="12" fillId="9" borderId="17" xfId="0" applyNumberFormat="1" applyFont="1" applyFill="1" applyBorder="1" applyAlignment="1">
      <alignment horizontal="right"/>
    </xf>
    <xf numFmtId="4" fontId="26" fillId="7" borderId="35" xfId="0" applyNumberFormat="1" applyFont="1" applyFill="1" applyBorder="1" applyAlignment="1"/>
    <xf numFmtId="4" fontId="13" fillId="0" borderId="0" xfId="0" applyNumberFormat="1" applyFont="1" applyFill="1" applyBorder="1" applyAlignment="1"/>
    <xf numFmtId="0" fontId="27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21" fillId="9" borderId="19" xfId="0" applyFont="1" applyFill="1" applyBorder="1" applyAlignment="1">
      <alignment vertical="center" wrapText="1"/>
    </xf>
    <xf numFmtId="0" fontId="23" fillId="9" borderId="36" xfId="0" applyFont="1" applyFill="1" applyBorder="1" applyAlignment="1"/>
    <xf numFmtId="0" fontId="27" fillId="0" borderId="0" xfId="0" applyFont="1" applyFill="1" applyBorder="1" applyAlignment="1"/>
    <xf numFmtId="4" fontId="11" fillId="9" borderId="36" xfId="0" applyNumberFormat="1" applyFont="1" applyFill="1" applyBorder="1" applyAlignment="1"/>
    <xf numFmtId="0" fontId="25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left"/>
    </xf>
    <xf numFmtId="4" fontId="21" fillId="9" borderId="36" xfId="0" applyNumberFormat="1" applyFont="1" applyFill="1" applyBorder="1" applyAlignment="1"/>
    <xf numFmtId="0" fontId="25" fillId="0" borderId="0" xfId="0" applyFont="1" applyFill="1" applyBorder="1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9" borderId="19" xfId="0" applyFont="1" applyFill="1" applyBorder="1" applyAlignment="1">
      <alignment vertical="center"/>
    </xf>
    <xf numFmtId="4" fontId="13" fillId="0" borderId="0" xfId="0" applyNumberFormat="1" applyFont="1" applyFill="1" applyBorder="1"/>
    <xf numFmtId="0" fontId="14" fillId="0" borderId="0" xfId="0" applyFont="1" applyFill="1" applyBorder="1" applyAlignment="1">
      <alignment horizontal="left" vertical="center"/>
    </xf>
    <xf numFmtId="0" fontId="3" fillId="9" borderId="36" xfId="0" applyFont="1" applyFill="1" applyBorder="1" applyAlignment="1"/>
    <xf numFmtId="4" fontId="9" fillId="7" borderId="35" xfId="0" applyNumberFormat="1" applyFont="1" applyFill="1" applyBorder="1" applyAlignment="1"/>
    <xf numFmtId="0" fontId="2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wrapText="1"/>
    </xf>
    <xf numFmtId="4" fontId="23" fillId="0" borderId="0" xfId="0" applyNumberFormat="1" applyFont="1" applyFill="1" applyBorder="1" applyAlignment="1"/>
    <xf numFmtId="4" fontId="26" fillId="7" borderId="35" xfId="0" applyNumberFormat="1" applyFont="1" applyFill="1" applyBorder="1"/>
    <xf numFmtId="0" fontId="25" fillId="0" borderId="0" xfId="0" applyFont="1" applyFill="1" applyBorder="1" applyAlignment="1">
      <alignment horizontal="left" vertical="center" wrapText="1"/>
    </xf>
    <xf numFmtId="4" fontId="26" fillId="0" borderId="0" xfId="0" applyNumberFormat="1" applyFont="1" applyFill="1" applyBorder="1"/>
    <xf numFmtId="4" fontId="12" fillId="0" borderId="0" xfId="0" applyNumberFormat="1" applyFont="1" applyFill="1" applyBorder="1"/>
    <xf numFmtId="4" fontId="23" fillId="0" borderId="0" xfId="0" applyNumberFormat="1" applyFont="1" applyFill="1" applyBorder="1"/>
    <xf numFmtId="4" fontId="13" fillId="8" borderId="35" xfId="0" applyNumberFormat="1" applyFont="1" applyFill="1" applyBorder="1"/>
    <xf numFmtId="0" fontId="12" fillId="0" borderId="0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wrapText="1"/>
    </xf>
    <xf numFmtId="0" fontId="1" fillId="0" borderId="3" xfId="0" applyFont="1" applyFill="1" applyBorder="1" applyAlignment="1">
      <alignment vertical="center" wrapText="1"/>
    </xf>
    <xf numFmtId="0" fontId="18" fillId="0" borderId="0" xfId="0" applyFont="1" applyFill="1" applyBorder="1"/>
    <xf numFmtId="0" fontId="15" fillId="0" borderId="0" xfId="0" applyFont="1" applyFill="1" applyBorder="1"/>
    <xf numFmtId="0" fontId="11" fillId="6" borderId="4" xfId="0" applyFont="1" applyFill="1" applyBorder="1" applyAlignment="1">
      <alignment horizontal="left"/>
    </xf>
    <xf numFmtId="0" fontId="28" fillId="3" borderId="16" xfId="0" applyFont="1" applyFill="1" applyBorder="1" applyAlignment="1">
      <alignment horizontal="center" vertical="center" wrapText="1"/>
    </xf>
    <xf numFmtId="0" fontId="28" fillId="3" borderId="24" xfId="0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8" fillId="3" borderId="31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0" xfId="0" applyAlignment="1">
      <alignment vertical="center"/>
    </xf>
    <xf numFmtId="0" fontId="12" fillId="0" borderId="0" xfId="0" applyFont="1" applyAlignment="1">
      <alignment horizontal="left" vertical="center"/>
    </xf>
    <xf numFmtId="0" fontId="24" fillId="0" borderId="0" xfId="0" applyFont="1"/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/>
    <xf numFmtId="0" fontId="7" fillId="3" borderId="16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2" borderId="0" xfId="0" applyFont="1" applyFill="1"/>
    <xf numFmtId="0" fontId="7" fillId="3" borderId="6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4" fontId="19" fillId="10" borderId="35" xfId="0" applyNumberFormat="1" applyFont="1" applyFill="1" applyBorder="1" applyAlignment="1">
      <alignment horizontal="right" vertical="center"/>
    </xf>
    <xf numFmtId="0" fontId="20" fillId="0" borderId="0" xfId="0" applyFont="1" applyFill="1" applyBorder="1"/>
    <xf numFmtId="0" fontId="29" fillId="9" borderId="40" xfId="0" applyFont="1" applyFill="1" applyBorder="1" applyAlignment="1">
      <alignment vertical="center" wrapText="1"/>
    </xf>
    <xf numFmtId="0" fontId="29" fillId="9" borderId="40" xfId="0" applyFont="1" applyFill="1" applyBorder="1" applyAlignment="1">
      <alignment vertical="center"/>
    </xf>
    <xf numFmtId="0" fontId="29" fillId="9" borderId="40" xfId="0" applyFont="1" applyFill="1" applyBorder="1"/>
    <xf numFmtId="0" fontId="29" fillId="9" borderId="40" xfId="0" applyFont="1" applyFill="1" applyBorder="1" applyAlignment="1"/>
    <xf numFmtId="0" fontId="29" fillId="9" borderId="39" xfId="0" applyFont="1" applyFill="1" applyBorder="1"/>
    <xf numFmtId="0" fontId="29" fillId="9" borderId="39" xfId="0" applyFont="1" applyFill="1" applyBorder="1" applyAlignment="1">
      <alignment vertical="center"/>
    </xf>
    <xf numFmtId="0" fontId="29" fillId="9" borderId="39" xfId="0" applyFont="1" applyFill="1" applyBorder="1" applyAlignment="1">
      <alignment horizontal="left" vertical="center"/>
    </xf>
    <xf numFmtId="0" fontId="29" fillId="9" borderId="39" xfId="0" applyFont="1" applyFill="1" applyBorder="1" applyAlignment="1"/>
    <xf numFmtId="0" fontId="29" fillId="9" borderId="4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vertical="distributed"/>
    </xf>
    <xf numFmtId="165" fontId="1" fillId="0" borderId="0" xfId="0" applyNumberFormat="1" applyFont="1" applyFill="1" applyBorder="1" applyAlignment="1">
      <alignment horizontal="right" vertical="center"/>
    </xf>
    <xf numFmtId="165" fontId="3" fillId="7" borderId="14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5" fontId="3" fillId="8" borderId="14" xfId="0" applyNumberFormat="1" applyFont="1" applyFill="1" applyBorder="1" applyAlignment="1">
      <alignment horizontal="right"/>
    </xf>
    <xf numFmtId="165" fontId="3" fillId="9" borderId="18" xfId="0" applyNumberFormat="1" applyFont="1" applyFill="1" applyBorder="1" applyAlignment="1"/>
    <xf numFmtId="165" fontId="3" fillId="9" borderId="36" xfId="0" applyNumberFormat="1" applyFont="1" applyFill="1" applyBorder="1" applyAlignment="1"/>
    <xf numFmtId="165" fontId="3" fillId="0" borderId="1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3" fillId="9" borderId="19" xfId="0" applyNumberFormat="1" applyFont="1" applyFill="1" applyBorder="1" applyAlignment="1"/>
    <xf numFmtId="165" fontId="3" fillId="9" borderId="40" xfId="0" applyNumberFormat="1" applyFont="1" applyFill="1" applyBorder="1" applyAlignment="1"/>
    <xf numFmtId="0" fontId="3" fillId="0" borderId="0" xfId="0" applyFont="1" applyFill="1" applyBorder="1" applyAlignment="1">
      <alignment horizontal="right" vertical="center" wrapText="1"/>
    </xf>
    <xf numFmtId="165" fontId="3" fillId="0" borderId="0" xfId="0" applyNumberFormat="1" applyFont="1" applyFill="1" applyBorder="1" applyAlignment="1"/>
    <xf numFmtId="165" fontId="3" fillId="9" borderId="18" xfId="0" applyNumberFormat="1" applyFont="1" applyFill="1" applyBorder="1" applyAlignment="1">
      <alignment wrapText="1"/>
    </xf>
    <xf numFmtId="165" fontId="3" fillId="9" borderId="36" xfId="0" applyNumberFormat="1" applyFont="1" applyFill="1" applyBorder="1" applyAlignment="1">
      <alignment wrapText="1"/>
    </xf>
    <xf numFmtId="0" fontId="3" fillId="9" borderId="36" xfId="0" applyFont="1" applyFill="1" applyBorder="1" applyAlignment="1">
      <alignment wrapText="1"/>
    </xf>
    <xf numFmtId="165" fontId="3" fillId="9" borderId="18" xfId="0" applyNumberFormat="1" applyFont="1" applyFill="1" applyBorder="1" applyAlignment="1">
      <alignment horizontal="right" wrapText="1"/>
    </xf>
    <xf numFmtId="165" fontId="3" fillId="9" borderId="36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distributed"/>
    </xf>
    <xf numFmtId="165" fontId="14" fillId="0" borderId="14" xfId="0" applyNumberFormat="1" applyFont="1" applyFill="1" applyBorder="1" applyAlignment="1">
      <alignment horizontal="right" vertical="center"/>
    </xf>
    <xf numFmtId="165" fontId="12" fillId="10" borderId="14" xfId="0" applyNumberFormat="1" applyFont="1" applyFill="1" applyBorder="1" applyAlignment="1">
      <alignment horizontal="right" vertical="center"/>
    </xf>
    <xf numFmtId="0" fontId="24" fillId="9" borderId="21" xfId="0" applyFont="1" applyFill="1" applyBorder="1" applyAlignment="1">
      <alignment horizontal="left" vertical="center"/>
    </xf>
    <xf numFmtId="0" fontId="24" fillId="9" borderId="3" xfId="0" applyFont="1" applyFill="1" applyBorder="1" applyAlignment="1"/>
    <xf numFmtId="0" fontId="24" fillId="9" borderId="3" xfId="0" applyFont="1" applyFill="1" applyBorder="1" applyAlignment="1">
      <alignment wrapText="1"/>
    </xf>
    <xf numFmtId="0" fontId="7" fillId="0" borderId="27" xfId="0" applyFont="1" applyBorder="1"/>
    <xf numFmtId="0" fontId="7" fillId="0" borderId="16" xfId="0" applyFont="1" applyBorder="1"/>
    <xf numFmtId="0" fontId="24" fillId="9" borderId="21" xfId="0" applyFont="1" applyFill="1" applyBorder="1" applyAlignment="1">
      <alignment vertical="center"/>
    </xf>
    <xf numFmtId="0" fontId="24" fillId="9" borderId="21" xfId="0" applyFont="1" applyFill="1" applyBorder="1"/>
    <xf numFmtId="0" fontId="24" fillId="9" borderId="3" xfId="0" applyFont="1" applyFill="1" applyBorder="1"/>
    <xf numFmtId="0" fontId="24" fillId="9" borderId="3" xfId="0" applyFont="1" applyFill="1" applyBorder="1" applyAlignment="1">
      <alignment vertical="center" wrapText="1"/>
    </xf>
    <xf numFmtId="0" fontId="24" fillId="9" borderId="3" xfId="0" applyFont="1" applyFill="1" applyBorder="1" applyAlignment="1">
      <alignment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3" fontId="19" fillId="10" borderId="35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right" vertical="center"/>
    </xf>
    <xf numFmtId="3" fontId="12" fillId="9" borderId="17" xfId="0" applyNumberFormat="1" applyFont="1" applyFill="1" applyBorder="1" applyAlignment="1">
      <alignment horizontal="right"/>
    </xf>
    <xf numFmtId="3" fontId="9" fillId="7" borderId="35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3" fontId="9" fillId="8" borderId="35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12" fillId="9" borderId="18" xfId="0" applyNumberFormat="1" applyFont="1" applyFill="1" applyBorder="1" applyAlignment="1">
      <alignment horizontal="right"/>
    </xf>
    <xf numFmtId="3" fontId="12" fillId="9" borderId="36" xfId="0" applyNumberFormat="1" applyFont="1" applyFill="1" applyBorder="1" applyAlignment="1">
      <alignment horizontal="right"/>
    </xf>
    <xf numFmtId="3" fontId="12" fillId="9" borderId="17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19" fillId="7" borderId="35" xfId="0" applyNumberFormat="1" applyFont="1" applyFill="1" applyBorder="1" applyAlignment="1">
      <alignment horizontal="right"/>
    </xf>
    <xf numFmtId="3" fontId="12" fillId="9" borderId="19" xfId="0" applyNumberFormat="1" applyFont="1" applyFill="1" applyBorder="1" applyAlignment="1">
      <alignment horizontal="right"/>
    </xf>
    <xf numFmtId="3" fontId="12" fillId="9" borderId="40" xfId="0" applyNumberFormat="1" applyFont="1" applyFill="1" applyBorder="1" applyAlignment="1">
      <alignment horizontal="right"/>
    </xf>
    <xf numFmtId="3" fontId="12" fillId="9" borderId="21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12" fillId="9" borderId="3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 vertical="center"/>
    </xf>
    <xf numFmtId="3" fontId="12" fillId="9" borderId="3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3" fontId="11" fillId="9" borderId="18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3" fillId="9" borderId="18" xfId="0" applyNumberFormat="1" applyFont="1" applyFill="1" applyBorder="1" applyAlignment="1">
      <alignment horizontal="right"/>
    </xf>
    <xf numFmtId="3" fontId="26" fillId="7" borderId="35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3" fontId="23" fillId="9" borderId="36" xfId="0" applyNumberFormat="1" applyFont="1" applyFill="1" applyBorder="1" applyAlignment="1">
      <alignment horizontal="right"/>
    </xf>
    <xf numFmtId="3" fontId="11" fillId="9" borderId="36" xfId="0" applyNumberFormat="1" applyFont="1" applyFill="1" applyBorder="1" applyAlignment="1">
      <alignment horizontal="right"/>
    </xf>
    <xf numFmtId="3" fontId="21" fillId="9" borderId="36" xfId="0" applyNumberFormat="1" applyFont="1" applyFill="1" applyBorder="1" applyAlignment="1">
      <alignment horizontal="right"/>
    </xf>
    <xf numFmtId="4" fontId="12" fillId="9" borderId="36" xfId="0" applyNumberFormat="1" applyFont="1" applyFill="1" applyBorder="1" applyAlignment="1">
      <alignment horizontal="right"/>
    </xf>
    <xf numFmtId="3" fontId="3" fillId="9" borderId="36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3" fontId="13" fillId="8" borderId="35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26" fillId="0" borderId="35" xfId="0" applyNumberFormat="1" applyFont="1" applyFill="1" applyBorder="1" applyAlignment="1">
      <alignment horizontal="center" vertical="center"/>
    </xf>
    <xf numFmtId="3" fontId="26" fillId="0" borderId="35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3" fontId="4" fillId="0" borderId="29" xfId="0" applyNumberFormat="1" applyFont="1" applyFill="1" applyBorder="1" applyAlignment="1">
      <alignment horizontal="center" vertical="center" wrapText="1"/>
    </xf>
    <xf numFmtId="3" fontId="8" fillId="0" borderId="32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right" vertical="distributed"/>
    </xf>
    <xf numFmtId="3" fontId="12" fillId="9" borderId="43" xfId="0" applyNumberFormat="1" applyFont="1" applyFill="1" applyBorder="1" applyAlignment="1">
      <alignment horizontal="right"/>
    </xf>
    <xf numFmtId="3" fontId="12" fillId="9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 vertical="center"/>
    </xf>
    <xf numFmtId="3" fontId="12" fillId="9" borderId="38" xfId="0" applyNumberFormat="1" applyFont="1" applyFill="1" applyBorder="1" applyAlignment="1">
      <alignment horizontal="right"/>
    </xf>
    <xf numFmtId="3" fontId="12" fillId="9" borderId="39" xfId="0" applyNumberFormat="1" applyFont="1" applyFill="1" applyBorder="1" applyAlignment="1">
      <alignment horizontal="right"/>
    </xf>
    <xf numFmtId="3" fontId="12" fillId="9" borderId="37" xfId="0" applyNumberFormat="1" applyFont="1" applyFill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right" vertical="center"/>
    </xf>
    <xf numFmtId="165" fontId="3" fillId="9" borderId="3" xfId="0" applyNumberFormat="1" applyFont="1" applyFill="1" applyBorder="1" applyAlignment="1">
      <alignment horizontal="right" vertical="center"/>
    </xf>
    <xf numFmtId="165" fontId="3" fillId="9" borderId="3" xfId="0" applyNumberFormat="1" applyFont="1" applyFill="1" applyBorder="1" applyAlignment="1">
      <alignment horizontal="right"/>
    </xf>
    <xf numFmtId="0" fontId="7" fillId="0" borderId="44" xfId="0" applyFont="1" applyFill="1" applyBorder="1" applyAlignment="1">
      <alignment vertical="center" wrapText="1"/>
    </xf>
    <xf numFmtId="0" fontId="8" fillId="0" borderId="41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vertical="center" wrapText="1"/>
    </xf>
    <xf numFmtId="4" fontId="3" fillId="0" borderId="37" xfId="0" applyNumberFormat="1" applyFont="1" applyFill="1" applyBorder="1" applyAlignment="1">
      <alignment vertical="center"/>
    </xf>
    <xf numFmtId="3" fontId="3" fillId="0" borderId="37" xfId="0" applyNumberFormat="1" applyFont="1" applyFill="1" applyBorder="1" applyAlignment="1">
      <alignment horizontal="right" vertical="center"/>
    </xf>
    <xf numFmtId="165" fontId="3" fillId="0" borderId="37" xfId="0" applyNumberFormat="1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0" fontId="23" fillId="0" borderId="0" xfId="0" applyFont="1" applyFill="1" applyBorder="1" applyAlignment="1"/>
    <xf numFmtId="164" fontId="7" fillId="0" borderId="2" xfId="0" applyNumberFormat="1" applyFont="1" applyBorder="1"/>
    <xf numFmtId="164" fontId="7" fillId="0" borderId="11" xfId="0" applyNumberFormat="1" applyFont="1" applyBorder="1"/>
    <xf numFmtId="165" fontId="7" fillId="0" borderId="2" xfId="0" applyNumberFormat="1" applyFont="1" applyBorder="1"/>
    <xf numFmtId="4" fontId="7" fillId="0" borderId="1" xfId="0" applyNumberFormat="1" applyFont="1" applyBorder="1"/>
    <xf numFmtId="4" fontId="7" fillId="0" borderId="2" xfId="0" applyNumberFormat="1" applyFont="1" applyBorder="1"/>
    <xf numFmtId="4" fontId="7" fillId="0" borderId="11" xfId="0" applyNumberFormat="1" applyFont="1" applyBorder="1"/>
    <xf numFmtId="164" fontId="7" fillId="5" borderId="25" xfId="0" applyNumberFormat="1" applyFont="1" applyFill="1" applyBorder="1"/>
    <xf numFmtId="164" fontId="7" fillId="5" borderId="24" xfId="0" applyNumberFormat="1" applyFont="1" applyFill="1" applyBorder="1"/>
    <xf numFmtId="3" fontId="8" fillId="5" borderId="16" xfId="0" applyNumberFormat="1" applyFont="1" applyFill="1" applyBorder="1"/>
    <xf numFmtId="0" fontId="2" fillId="0" borderId="4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/>
    <xf numFmtId="164" fontId="7" fillId="0" borderId="21" xfId="0" applyNumberFormat="1" applyFont="1" applyFill="1" applyBorder="1"/>
    <xf numFmtId="165" fontId="7" fillId="0" borderId="21" xfId="0" applyNumberFormat="1" applyFont="1" applyFill="1" applyBorder="1"/>
    <xf numFmtId="165" fontId="7" fillId="0" borderId="3" xfId="0" applyNumberFormat="1" applyFont="1" applyFill="1" applyBorder="1"/>
    <xf numFmtId="165" fontId="7" fillId="0" borderId="22" xfId="0" applyNumberFormat="1" applyFont="1" applyFill="1" applyBorder="1"/>
    <xf numFmtId="0" fontId="1" fillId="0" borderId="0" xfId="0" applyFont="1" applyFill="1"/>
    <xf numFmtId="0" fontId="6" fillId="0" borderId="4" xfId="0" applyFont="1" applyFill="1" applyBorder="1" applyAlignment="1">
      <alignment horizontal="left"/>
    </xf>
    <xf numFmtId="0" fontId="6" fillId="0" borderId="1" xfId="0" applyFont="1" applyFill="1" applyBorder="1" applyAlignment="1"/>
    <xf numFmtId="3" fontId="6" fillId="0" borderId="1" xfId="0" applyNumberFormat="1" applyFont="1" applyFill="1" applyBorder="1"/>
    <xf numFmtId="0" fontId="0" fillId="0" borderId="0" xfId="0" applyFill="1"/>
    <xf numFmtId="3" fontId="6" fillId="0" borderId="1" xfId="0" applyNumberFormat="1" applyFont="1" applyFill="1" applyBorder="1" applyAlignment="1"/>
    <xf numFmtId="164" fontId="7" fillId="0" borderId="21" xfId="0" applyNumberFormat="1" applyFont="1" applyFill="1" applyBorder="1" applyAlignment="1"/>
    <xf numFmtId="165" fontId="7" fillId="0" borderId="21" xfId="0" applyNumberFormat="1" applyFont="1" applyFill="1" applyBorder="1" applyAlignment="1"/>
    <xf numFmtId="165" fontId="7" fillId="0" borderId="3" xfId="0" applyNumberFormat="1" applyFont="1" applyFill="1" applyBorder="1" applyAlignment="1"/>
    <xf numFmtId="165" fontId="7" fillId="0" borderId="22" xfId="0" applyNumberFormat="1" applyFont="1" applyFill="1" applyBorder="1" applyAlignment="1"/>
    <xf numFmtId="0" fontId="0" fillId="0" borderId="0" xfId="0" applyFill="1" applyAlignment="1"/>
    <xf numFmtId="0" fontId="6" fillId="0" borderId="1" xfId="0" applyFont="1" applyFill="1" applyBorder="1" applyAlignment="1">
      <alignment wrapText="1"/>
    </xf>
    <xf numFmtId="0" fontId="2" fillId="0" borderId="17" xfId="0" applyFont="1" applyFill="1" applyBorder="1" applyAlignment="1">
      <alignment horizontal="left"/>
    </xf>
    <xf numFmtId="0" fontId="2" fillId="0" borderId="3" xfId="0" applyFont="1" applyFill="1" applyBorder="1" applyAlignment="1">
      <alignment wrapText="1"/>
    </xf>
    <xf numFmtId="3" fontId="2" fillId="0" borderId="3" xfId="0" applyNumberFormat="1" applyFont="1" applyFill="1" applyBorder="1"/>
    <xf numFmtId="0" fontId="8" fillId="0" borderId="4" xfId="0" applyFont="1" applyFill="1" applyBorder="1" applyAlignment="1">
      <alignment horizontal="left"/>
    </xf>
    <xf numFmtId="3" fontId="8" fillId="0" borderId="1" xfId="0" applyNumberFormat="1" applyFont="1" applyFill="1" applyBorder="1"/>
    <xf numFmtId="0" fontId="10" fillId="0" borderId="0" xfId="0" applyFont="1" applyFill="1"/>
    <xf numFmtId="0" fontId="7" fillId="0" borderId="4" xfId="0" applyFont="1" applyFill="1" applyBorder="1" applyAlignment="1">
      <alignment horizontal="left"/>
    </xf>
    <xf numFmtId="3" fontId="7" fillId="0" borderId="1" xfId="0" applyNumberFormat="1" applyFont="1" applyFill="1" applyBorder="1"/>
    <xf numFmtId="0" fontId="4" fillId="0" borderId="0" xfId="0" applyFont="1" applyFill="1"/>
    <xf numFmtId="0" fontId="8" fillId="0" borderId="1" xfId="0" applyFont="1" applyFill="1" applyBorder="1" applyAlignment="1"/>
    <xf numFmtId="0" fontId="3" fillId="0" borderId="0" xfId="0" applyFont="1" applyFill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3" fontId="2" fillId="0" borderId="1" xfId="0" applyNumberFormat="1" applyFont="1" applyFill="1" applyBorder="1" applyAlignment="1"/>
    <xf numFmtId="0" fontId="3" fillId="0" borderId="0" xfId="0" applyFont="1" applyFill="1" applyAlignment="1"/>
    <xf numFmtId="0" fontId="6" fillId="0" borderId="1" xfId="0" applyFont="1" applyFill="1" applyBorder="1" applyAlignment="1">
      <alignment horizontal="left"/>
    </xf>
    <xf numFmtId="164" fontId="7" fillId="0" borderId="1" xfId="0" applyNumberFormat="1" applyFont="1" applyFill="1" applyBorder="1"/>
    <xf numFmtId="165" fontId="7" fillId="0" borderId="1" xfId="0" applyNumberFormat="1" applyFont="1" applyFill="1" applyBorder="1"/>
    <xf numFmtId="165" fontId="7" fillId="0" borderId="23" xfId="0" applyNumberFormat="1" applyFont="1" applyFill="1" applyBorder="1"/>
    <xf numFmtId="0" fontId="2" fillId="5" borderId="28" xfId="0" applyFont="1" applyFill="1" applyBorder="1"/>
    <xf numFmtId="0" fontId="2" fillId="5" borderId="29" xfId="0" applyFont="1" applyFill="1" applyBorder="1"/>
    <xf numFmtId="0" fontId="2" fillId="5" borderId="30" xfId="0" applyFont="1" applyFill="1" applyBorder="1"/>
    <xf numFmtId="0" fontId="2" fillId="5" borderId="14" xfId="0" applyFont="1" applyFill="1" applyBorder="1"/>
    <xf numFmtId="3" fontId="2" fillId="5" borderId="6" xfId="0" applyNumberFormat="1" applyFont="1" applyFill="1" applyBorder="1"/>
    <xf numFmtId="0" fontId="2" fillId="0" borderId="15" xfId="0" applyFont="1" applyBorder="1"/>
    <xf numFmtId="0" fontId="2" fillId="0" borderId="16" xfId="0" applyFont="1" applyBorder="1"/>
    <xf numFmtId="3" fontId="2" fillId="0" borderId="16" xfId="0" applyNumberFormat="1" applyFont="1" applyBorder="1"/>
    <xf numFmtId="3" fontId="7" fillId="0" borderId="16" xfId="0" applyNumberFormat="1" applyFont="1" applyBorder="1"/>
    <xf numFmtId="164" fontId="7" fillId="0" borderId="26" xfId="0" applyNumberFormat="1" applyFont="1" applyBorder="1"/>
    <xf numFmtId="0" fontId="2" fillId="0" borderId="17" xfId="0" applyFont="1" applyBorder="1"/>
    <xf numFmtId="0" fontId="2" fillId="0" borderId="3" xfId="0" applyFont="1" applyBorder="1"/>
    <xf numFmtId="3" fontId="2" fillId="0" borderId="3" xfId="0" applyNumberFormat="1" applyFont="1" applyBorder="1"/>
    <xf numFmtId="3" fontId="7" fillId="0" borderId="3" xfId="0" applyNumberFormat="1" applyFont="1" applyBorder="1"/>
    <xf numFmtId="164" fontId="7" fillId="5" borderId="6" xfId="0" applyNumberFormat="1" applyFont="1" applyFill="1" applyBorder="1"/>
    <xf numFmtId="164" fontId="7" fillId="5" borderId="31" xfId="0" applyNumberFormat="1" applyFont="1" applyFill="1" applyBorder="1"/>
    <xf numFmtId="49" fontId="7" fillId="3" borderId="42" xfId="0" applyNumberFormat="1" applyFont="1" applyFill="1" applyBorder="1" applyAlignment="1">
      <alignment horizontal="center"/>
    </xf>
    <xf numFmtId="49" fontId="7" fillId="3" borderId="32" xfId="0" applyNumberFormat="1" applyFont="1" applyFill="1" applyBorder="1" applyAlignment="1">
      <alignment horizontal="center"/>
    </xf>
    <xf numFmtId="49" fontId="7" fillId="5" borderId="44" xfId="0" applyNumberFormat="1" applyFont="1" applyFill="1" applyBorder="1"/>
    <xf numFmtId="49" fontId="7" fillId="5" borderId="29" xfId="0" applyNumberFormat="1" applyFont="1" applyFill="1" applyBorder="1"/>
    <xf numFmtId="49" fontId="7" fillId="5" borderId="5" xfId="0" applyNumberFormat="1" applyFont="1" applyFill="1" applyBorder="1"/>
    <xf numFmtId="49" fontId="7" fillId="5" borderId="6" xfId="0" applyNumberFormat="1" applyFont="1" applyFill="1" applyBorder="1"/>
    <xf numFmtId="49" fontId="7" fillId="0" borderId="20" xfId="0" applyNumberFormat="1" applyFont="1" applyBorder="1"/>
    <xf numFmtId="49" fontId="7" fillId="0" borderId="1" xfId="0" applyNumberFormat="1" applyFont="1" applyBorder="1"/>
    <xf numFmtId="49" fontId="7" fillId="0" borderId="27" xfId="0" applyNumberFormat="1" applyFont="1" applyBorder="1"/>
    <xf numFmtId="49" fontId="7" fillId="0" borderId="16" xfId="0" applyNumberFormat="1" applyFont="1" applyBorder="1"/>
    <xf numFmtId="49" fontId="7" fillId="0" borderId="46" xfId="0" applyNumberFormat="1" applyFont="1" applyBorder="1"/>
    <xf numFmtId="49" fontId="7" fillId="0" borderId="3" xfId="0" applyNumberFormat="1" applyFont="1" applyBorder="1"/>
    <xf numFmtId="49" fontId="7" fillId="5" borderId="20" xfId="0" applyNumberFormat="1" applyFont="1" applyFill="1" applyBorder="1"/>
    <xf numFmtId="49" fontId="7" fillId="5" borderId="1" xfId="0" applyNumberFormat="1" applyFont="1" applyFill="1" applyBorder="1"/>
    <xf numFmtId="49" fontId="7" fillId="5" borderId="27" xfId="0" applyNumberFormat="1" applyFont="1" applyFill="1" applyBorder="1"/>
    <xf numFmtId="49" fontId="7" fillId="5" borderId="16" xfId="0" applyNumberFormat="1" applyFont="1" applyFill="1" applyBorder="1"/>
    <xf numFmtId="49" fontId="7" fillId="0" borderId="0" xfId="0" applyNumberFormat="1" applyFont="1" applyBorder="1"/>
    <xf numFmtId="49" fontId="7" fillId="2" borderId="5" xfId="0" applyNumberFormat="1" applyFont="1" applyFill="1" applyBorder="1"/>
    <xf numFmtId="49" fontId="7" fillId="2" borderId="6" xfId="0" applyNumberFormat="1" applyFont="1" applyFill="1" applyBorder="1"/>
    <xf numFmtId="49" fontId="7" fillId="2" borderId="27" xfId="0" applyNumberFormat="1" applyFont="1" applyFill="1" applyBorder="1"/>
    <xf numFmtId="49" fontId="7" fillId="2" borderId="16" xfId="0" applyNumberFormat="1" applyFont="1" applyFill="1" applyBorder="1"/>
    <xf numFmtId="49" fontId="7" fillId="0" borderId="47" xfId="0" applyNumberFormat="1" applyFont="1" applyBorder="1"/>
    <xf numFmtId="49" fontId="7" fillId="0" borderId="13" xfId="0" applyNumberFormat="1" applyFont="1" applyBorder="1"/>
    <xf numFmtId="49" fontId="7" fillId="4" borderId="44" xfId="0" applyNumberFormat="1" applyFont="1" applyFill="1" applyBorder="1"/>
    <xf numFmtId="49" fontId="7" fillId="4" borderId="29" xfId="0" applyNumberFormat="1" applyFont="1" applyFill="1" applyBorder="1"/>
    <xf numFmtId="49" fontId="7" fillId="6" borderId="46" xfId="0" applyNumberFormat="1" applyFont="1" applyFill="1" applyBorder="1"/>
    <xf numFmtId="49" fontId="7" fillId="6" borderId="3" xfId="0" applyNumberFormat="1" applyFont="1" applyFill="1" applyBorder="1"/>
    <xf numFmtId="49" fontId="7" fillId="0" borderId="20" xfId="0" applyNumberFormat="1" applyFont="1" applyFill="1" applyBorder="1"/>
    <xf numFmtId="49" fontId="7" fillId="0" borderId="1" xfId="0" applyNumberFormat="1" applyFont="1" applyFill="1" applyBorder="1"/>
    <xf numFmtId="49" fontId="7" fillId="0" borderId="20" xfId="0" applyNumberFormat="1" applyFont="1" applyFill="1" applyBorder="1" applyAlignment="1"/>
    <xf numFmtId="49" fontId="7" fillId="0" borderId="1" xfId="0" applyNumberFormat="1" applyFont="1" applyFill="1" applyBorder="1" applyAlignment="1"/>
    <xf numFmtId="49" fontId="7" fillId="0" borderId="46" xfId="0" applyNumberFormat="1" applyFont="1" applyFill="1" applyBorder="1"/>
    <xf numFmtId="49" fontId="7" fillId="0" borderId="3" xfId="0" applyNumberFormat="1" applyFont="1" applyFill="1" applyBorder="1"/>
    <xf numFmtId="49" fontId="7" fillId="6" borderId="20" xfId="0" applyNumberFormat="1" applyFont="1" applyFill="1" applyBorder="1"/>
    <xf numFmtId="49" fontId="7" fillId="6" borderId="1" xfId="0" applyNumberFormat="1" applyFont="1" applyFill="1" applyBorder="1"/>
    <xf numFmtId="49" fontId="7" fillId="4" borderId="27" xfId="0" applyNumberFormat="1" applyFont="1" applyFill="1" applyBorder="1"/>
    <xf numFmtId="49" fontId="7" fillId="4" borderId="16" xfId="0" applyNumberFormat="1" applyFont="1" applyFill="1" applyBorder="1"/>
    <xf numFmtId="49" fontId="7" fillId="4" borderId="5" xfId="0" applyNumberFormat="1" applyFont="1" applyFill="1" applyBorder="1"/>
    <xf numFmtId="49" fontId="7" fillId="4" borderId="6" xfId="0" applyNumberFormat="1" applyFont="1" applyFill="1" applyBorder="1"/>
    <xf numFmtId="49" fontId="8" fillId="0" borderId="20" xfId="0" applyNumberFormat="1" applyFont="1" applyBorder="1"/>
    <xf numFmtId="49" fontId="8" fillId="0" borderId="1" xfId="0" applyNumberFormat="1" applyFont="1" applyBorder="1"/>
    <xf numFmtId="164" fontId="8" fillId="0" borderId="21" xfId="0" applyNumberFormat="1" applyFont="1" applyBorder="1"/>
    <xf numFmtId="165" fontId="8" fillId="0" borderId="21" xfId="0" applyNumberFormat="1" applyFont="1" applyBorder="1"/>
    <xf numFmtId="165" fontId="8" fillId="0" borderId="3" xfId="0" applyNumberFormat="1" applyFont="1" applyBorder="1"/>
    <xf numFmtId="165" fontId="8" fillId="0" borderId="22" xfId="0" applyNumberFormat="1" applyFont="1" applyBorder="1"/>
    <xf numFmtId="164" fontId="7" fillId="0" borderId="0" xfId="0" applyNumberFormat="1" applyFont="1" applyBorder="1"/>
    <xf numFmtId="49" fontId="7" fillId="0" borderId="48" xfId="0" applyNumberFormat="1" applyFont="1" applyBorder="1"/>
    <xf numFmtId="49" fontId="7" fillId="0" borderId="19" xfId="0" applyNumberFormat="1" applyFont="1" applyBorder="1"/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wrapText="1"/>
    </xf>
    <xf numFmtId="3" fontId="6" fillId="0" borderId="19" xfId="0" applyNumberFormat="1" applyFont="1" applyBorder="1"/>
    <xf numFmtId="164" fontId="7" fillId="0" borderId="39" xfId="0" applyNumberFormat="1" applyFont="1" applyBorder="1"/>
    <xf numFmtId="165" fontId="7" fillId="0" borderId="39" xfId="0" applyNumberFormat="1" applyFont="1" applyBorder="1"/>
    <xf numFmtId="165" fontId="7" fillId="0" borderId="40" xfId="0" applyNumberFormat="1" applyFont="1" applyBorder="1"/>
    <xf numFmtId="165" fontId="7" fillId="0" borderId="49" xfId="0" applyNumberFormat="1" applyFont="1" applyBorder="1"/>
    <xf numFmtId="0" fontId="24" fillId="0" borderId="1" xfId="0" applyFont="1" applyFill="1" applyBorder="1" applyAlignment="1">
      <alignment horizontal="left"/>
    </xf>
    <xf numFmtId="0" fontId="21" fillId="0" borderId="20" xfId="0" applyFont="1" applyFill="1" applyBorder="1"/>
    <xf numFmtId="0" fontId="21" fillId="0" borderId="48" xfId="0" applyFont="1" applyFill="1" applyBorder="1"/>
    <xf numFmtId="0" fontId="21" fillId="0" borderId="20" xfId="0" applyFont="1" applyFill="1" applyBorder="1" applyAlignment="1">
      <alignment horizontal="left"/>
    </xf>
    <xf numFmtId="0" fontId="21" fillId="0" borderId="42" xfId="0" applyFont="1" applyFill="1" applyBorder="1"/>
    <xf numFmtId="0" fontId="24" fillId="0" borderId="20" xfId="0" applyFont="1" applyFill="1" applyBorder="1"/>
    <xf numFmtId="0" fontId="21" fillId="0" borderId="0" xfId="0" applyFont="1" applyFill="1" applyAlignment="1">
      <alignment horizontal="center" vertical="center"/>
    </xf>
    <xf numFmtId="0" fontId="23" fillId="0" borderId="0" xfId="0" applyFont="1" applyFill="1"/>
    <xf numFmtId="49" fontId="24" fillId="0" borderId="46" xfId="0" applyNumberFormat="1" applyFont="1" applyFill="1" applyBorder="1"/>
    <xf numFmtId="4" fontId="21" fillId="0" borderId="19" xfId="0" applyNumberFormat="1" applyFont="1" applyFill="1" applyBorder="1"/>
    <xf numFmtId="0" fontId="23" fillId="0" borderId="0" xfId="0" applyFont="1" applyFill="1" applyAlignment="1">
      <alignment vertical="center"/>
    </xf>
    <xf numFmtId="4" fontId="24" fillId="0" borderId="1" xfId="0" applyNumberFormat="1" applyFont="1" applyFill="1" applyBorder="1"/>
    <xf numFmtId="4" fontId="21" fillId="0" borderId="1" xfId="0" applyNumberFormat="1" applyFont="1" applyFill="1" applyBorder="1"/>
    <xf numFmtId="0" fontId="0" fillId="0" borderId="0" xfId="0" applyFill="1" applyAlignment="1">
      <alignment wrapText="1"/>
    </xf>
    <xf numFmtId="0" fontId="24" fillId="0" borderId="1" xfId="0" applyFont="1" applyFill="1" applyBorder="1"/>
    <xf numFmtId="0" fontId="24" fillId="0" borderId="1" xfId="0" applyFont="1" applyFill="1" applyBorder="1" applyAlignment="1">
      <alignment wrapText="1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wrapText="1"/>
    </xf>
    <xf numFmtId="0" fontId="24" fillId="0" borderId="3" xfId="0" applyFont="1" applyFill="1" applyBorder="1" applyAlignment="1">
      <alignment wrapText="1"/>
    </xf>
    <xf numFmtId="0" fontId="21" fillId="0" borderId="19" xfId="0" applyFont="1" applyFill="1" applyBorder="1" applyAlignment="1">
      <alignment wrapText="1"/>
    </xf>
    <xf numFmtId="49" fontId="21" fillId="0" borderId="20" xfId="0" applyNumberFormat="1" applyFont="1" applyFill="1" applyBorder="1"/>
    <xf numFmtId="4" fontId="21" fillId="0" borderId="40" xfId="0" applyNumberFormat="1" applyFont="1" applyFill="1" applyBorder="1" applyAlignment="1"/>
    <xf numFmtId="4" fontId="21" fillId="0" borderId="1" xfId="0" applyNumberFormat="1" applyFont="1" applyFill="1" applyBorder="1" applyAlignment="1"/>
    <xf numFmtId="4" fontId="21" fillId="0" borderId="3" xfId="0" applyNumberFormat="1" applyFont="1" applyFill="1" applyBorder="1" applyAlignment="1"/>
    <xf numFmtId="0" fontId="21" fillId="0" borderId="3" xfId="0" applyFont="1" applyFill="1" applyBorder="1" applyAlignment="1">
      <alignment wrapText="1"/>
    </xf>
    <xf numFmtId="0" fontId="21" fillId="0" borderId="19" xfId="0" applyFont="1" applyFill="1" applyBorder="1"/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4" fontId="24" fillId="0" borderId="1" xfId="0" applyNumberFormat="1" applyFont="1" applyFill="1" applyBorder="1" applyAlignment="1"/>
    <xf numFmtId="0" fontId="24" fillId="0" borderId="1" xfId="0" applyFont="1" applyFill="1" applyBorder="1" applyAlignment="1">
      <alignment horizontal="left" vertical="center" wrapText="1"/>
    </xf>
    <xf numFmtId="0" fontId="24" fillId="0" borderId="3" xfId="0" applyFont="1" applyFill="1" applyBorder="1"/>
    <xf numFmtId="4" fontId="21" fillId="0" borderId="4" xfId="0" applyNumberFormat="1" applyFont="1" applyFill="1" applyBorder="1" applyAlignment="1"/>
    <xf numFmtId="165" fontId="21" fillId="0" borderId="1" xfId="0" applyNumberFormat="1" applyFont="1" applyFill="1" applyBorder="1" applyAlignment="1">
      <alignment horizontal="right"/>
    </xf>
    <xf numFmtId="4" fontId="24" fillId="0" borderId="3" xfId="0" applyNumberFormat="1" applyFont="1" applyFill="1" applyBorder="1" applyAlignment="1"/>
    <xf numFmtId="4" fontId="21" fillId="0" borderId="19" xfId="0" applyNumberFormat="1" applyFont="1" applyFill="1" applyBorder="1" applyAlignment="1"/>
    <xf numFmtId="4" fontId="24" fillId="0" borderId="3" xfId="0" applyNumberFormat="1" applyFont="1" applyFill="1" applyBorder="1"/>
    <xf numFmtId="165" fontId="21" fillId="0" borderId="40" xfId="0" applyNumberFormat="1" applyFont="1" applyFill="1" applyBorder="1" applyAlignment="1">
      <alignment horizontal="right" wrapText="1"/>
    </xf>
    <xf numFmtId="165" fontId="21" fillId="0" borderId="19" xfId="0" applyNumberFormat="1" applyFont="1" applyFill="1" applyBorder="1" applyAlignment="1">
      <alignment horizontal="right"/>
    </xf>
    <xf numFmtId="165" fontId="21" fillId="0" borderId="40" xfId="0" applyNumberFormat="1" applyFont="1" applyFill="1" applyBorder="1" applyAlignment="1">
      <alignment horizontal="right"/>
    </xf>
    <xf numFmtId="165" fontId="21" fillId="0" borderId="3" xfId="0" applyNumberFormat="1" applyFont="1" applyFill="1" applyBorder="1" applyAlignment="1">
      <alignment horizontal="right"/>
    </xf>
    <xf numFmtId="4" fontId="21" fillId="0" borderId="17" xfId="0" applyNumberFormat="1" applyFont="1" applyFill="1" applyBorder="1" applyAlignment="1"/>
    <xf numFmtId="0" fontId="21" fillId="0" borderId="50" xfId="0" applyFont="1" applyFill="1" applyBorder="1" applyAlignment="1">
      <alignment horizontal="left"/>
    </xf>
    <xf numFmtId="0" fontId="21" fillId="0" borderId="50" xfId="0" applyFont="1" applyFill="1" applyBorder="1" applyAlignment="1">
      <alignment wrapText="1"/>
    </xf>
    <xf numFmtId="4" fontId="21" fillId="0" borderId="50" xfId="0" applyNumberFormat="1" applyFont="1" applyFill="1" applyBorder="1"/>
    <xf numFmtId="165" fontId="21" fillId="0" borderId="50" xfId="0" applyNumberFormat="1" applyFont="1" applyFill="1" applyBorder="1" applyAlignment="1">
      <alignment horizontal="right"/>
    </xf>
    <xf numFmtId="0" fontId="0" fillId="0" borderId="51" xfId="0" applyFill="1" applyBorder="1"/>
    <xf numFmtId="0" fontId="24" fillId="0" borderId="3" xfId="0" applyFont="1" applyFill="1" applyBorder="1" applyAlignment="1">
      <alignment horizontal="left"/>
    </xf>
    <xf numFmtId="0" fontId="4" fillId="0" borderId="0" xfId="0" applyFont="1" applyBorder="1"/>
    <xf numFmtId="0" fontId="4" fillId="0" borderId="7" xfId="0" applyFont="1" applyBorder="1"/>
    <xf numFmtId="4" fontId="21" fillId="0" borderId="12" xfId="0" applyNumberFormat="1" applyFont="1" applyFill="1" applyBorder="1" applyAlignment="1"/>
    <xf numFmtId="4" fontId="21" fillId="0" borderId="52" xfId="0" applyNumberFormat="1" applyFont="1" applyFill="1" applyBorder="1" applyAlignment="1"/>
    <xf numFmtId="0" fontId="0" fillId="0" borderId="0" xfId="0" applyFill="1" applyBorder="1"/>
    <xf numFmtId="0" fontId="21" fillId="0" borderId="40" xfId="0" applyFont="1" applyFill="1" applyBorder="1"/>
    <xf numFmtId="0" fontId="21" fillId="0" borderId="40" xfId="0" applyFont="1" applyFill="1" applyBorder="1" applyAlignment="1">
      <alignment wrapText="1"/>
    </xf>
    <xf numFmtId="0" fontId="21" fillId="0" borderId="40" xfId="0" applyFont="1" applyFill="1" applyBorder="1" applyAlignment="1">
      <alignment vertical="distributed" wrapText="1"/>
    </xf>
    <xf numFmtId="0" fontId="21" fillId="0" borderId="19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/>
    </xf>
    <xf numFmtId="4" fontId="17" fillId="11" borderId="29" xfId="0" applyNumberFormat="1" applyFont="1" applyFill="1" applyBorder="1" applyAlignment="1">
      <alignment horizontal="right" vertical="center"/>
    </xf>
    <xf numFmtId="0" fontId="4" fillId="0" borderId="53" xfId="0" applyFont="1" applyBorder="1"/>
    <xf numFmtId="165" fontId="21" fillId="0" borderId="54" xfId="0" applyNumberFormat="1" applyFont="1" applyFill="1" applyBorder="1" applyAlignment="1">
      <alignment horizontal="right"/>
    </xf>
    <xf numFmtId="165" fontId="21" fillId="0" borderId="23" xfId="0" applyNumberFormat="1" applyFont="1" applyFill="1" applyBorder="1" applyAlignment="1">
      <alignment horizontal="right"/>
    </xf>
    <xf numFmtId="49" fontId="24" fillId="0" borderId="20" xfId="0" applyNumberFormat="1" applyFont="1" applyFill="1" applyBorder="1"/>
    <xf numFmtId="49" fontId="21" fillId="0" borderId="55" xfId="0" applyNumberFormat="1" applyFont="1" applyFill="1" applyBorder="1"/>
    <xf numFmtId="165" fontId="21" fillId="0" borderId="56" xfId="0" applyNumberFormat="1" applyFont="1" applyFill="1" applyBorder="1" applyAlignment="1">
      <alignment horizontal="right"/>
    </xf>
    <xf numFmtId="0" fontId="21" fillId="0" borderId="55" xfId="0" applyFont="1" applyFill="1" applyBorder="1"/>
    <xf numFmtId="165" fontId="21" fillId="0" borderId="57" xfId="0" applyNumberFormat="1" applyFont="1" applyFill="1" applyBorder="1" applyAlignment="1">
      <alignment horizontal="right"/>
    </xf>
    <xf numFmtId="165" fontId="21" fillId="0" borderId="58" xfId="0" applyNumberFormat="1" applyFont="1" applyFill="1" applyBorder="1" applyAlignment="1">
      <alignment horizontal="right" wrapText="1"/>
    </xf>
    <xf numFmtId="165" fontId="21" fillId="0" borderId="58" xfId="0" applyNumberFormat="1" applyFont="1" applyFill="1" applyBorder="1" applyAlignment="1">
      <alignment horizontal="right"/>
    </xf>
    <xf numFmtId="0" fontId="4" fillId="0" borderId="59" xfId="0" applyFont="1" applyBorder="1"/>
    <xf numFmtId="4" fontId="21" fillId="0" borderId="50" xfId="0" applyNumberFormat="1" applyFont="1" applyFill="1" applyBorder="1" applyAlignment="1"/>
    <xf numFmtId="0" fontId="21" fillId="0" borderId="55" xfId="0" applyFont="1" applyFill="1" applyBorder="1" applyAlignment="1">
      <alignment horizontal="left"/>
    </xf>
    <xf numFmtId="0" fontId="21" fillId="0" borderId="50" xfId="0" applyFont="1" applyFill="1" applyBorder="1" applyAlignment="1">
      <alignment horizontal="left" vertical="center" wrapText="1"/>
    </xf>
    <xf numFmtId="0" fontId="21" fillId="0" borderId="60" xfId="0" applyFont="1" applyFill="1" applyBorder="1"/>
    <xf numFmtId="0" fontId="21" fillId="0" borderId="52" xfId="0" applyFont="1" applyFill="1" applyBorder="1"/>
    <xf numFmtId="0" fontId="21" fillId="0" borderId="32" xfId="0" applyFont="1" applyFill="1" applyBorder="1"/>
    <xf numFmtId="0" fontId="21" fillId="0" borderId="32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/>
    </xf>
    <xf numFmtId="0" fontId="21" fillId="0" borderId="32" xfId="0" applyFont="1" applyFill="1" applyBorder="1" applyAlignment="1">
      <alignment horizontal="right"/>
    </xf>
    <xf numFmtId="0" fontId="21" fillId="0" borderId="61" xfId="0" applyFont="1" applyFill="1" applyBorder="1" applyAlignment="1">
      <alignment horizontal="right"/>
    </xf>
    <xf numFmtId="0" fontId="21" fillId="0" borderId="62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4" fillId="0" borderId="0" xfId="0" applyFont="1" applyFill="1"/>
    <xf numFmtId="4" fontId="17" fillId="12" borderId="29" xfId="0" applyNumberFormat="1" applyFont="1" applyFill="1" applyBorder="1" applyAlignment="1"/>
    <xf numFmtId="0" fontId="17" fillId="12" borderId="0" xfId="0" applyFont="1" applyFill="1"/>
    <xf numFmtId="4" fontId="17" fillId="12" borderId="29" xfId="0" applyNumberFormat="1" applyFont="1" applyFill="1" applyBorder="1"/>
    <xf numFmtId="4" fontId="17" fillId="12" borderId="29" xfId="0" applyNumberFormat="1" applyFont="1" applyFill="1" applyBorder="1" applyAlignment="1">
      <alignment wrapText="1"/>
    </xf>
    <xf numFmtId="165" fontId="18" fillId="11" borderId="29" xfId="0" applyNumberFormat="1" applyFont="1" applyFill="1" applyBorder="1" applyAlignment="1">
      <alignment horizontal="right"/>
    </xf>
    <xf numFmtId="165" fontId="18" fillId="11" borderId="45" xfId="0" applyNumberFormat="1" applyFont="1" applyFill="1" applyBorder="1" applyAlignment="1">
      <alignment horizontal="right"/>
    </xf>
    <xf numFmtId="165" fontId="18" fillId="12" borderId="29" xfId="0" applyNumberFormat="1" applyFont="1" applyFill="1" applyBorder="1" applyAlignment="1">
      <alignment horizontal="right"/>
    </xf>
    <xf numFmtId="165" fontId="18" fillId="12" borderId="45" xfId="0" applyNumberFormat="1" applyFont="1" applyFill="1" applyBorder="1" applyAlignment="1">
      <alignment horizontal="right"/>
    </xf>
    <xf numFmtId="4" fontId="18" fillId="12" borderId="29" xfId="0" applyNumberFormat="1" applyFont="1" applyFill="1" applyBorder="1" applyAlignment="1">
      <alignment horizontal="right"/>
    </xf>
    <xf numFmtId="165" fontId="18" fillId="12" borderId="29" xfId="0" applyNumberFormat="1" applyFont="1" applyFill="1" applyBorder="1" applyAlignment="1">
      <alignment horizontal="right" wrapText="1"/>
    </xf>
    <xf numFmtId="165" fontId="18" fillId="12" borderId="45" xfId="0" applyNumberFormat="1" applyFont="1" applyFill="1" applyBorder="1" applyAlignment="1">
      <alignment horizontal="right" wrapText="1"/>
    </xf>
    <xf numFmtId="0" fontId="4" fillId="0" borderId="0" xfId="0" applyFont="1" applyFill="1" applyAlignment="1">
      <alignment horizontal="right"/>
    </xf>
    <xf numFmtId="4" fontId="30" fillId="11" borderId="29" xfId="0" applyNumberFormat="1" applyFont="1" applyFill="1" applyBorder="1" applyAlignment="1"/>
    <xf numFmtId="165" fontId="31" fillId="11" borderId="29" xfId="0" applyNumberFormat="1" applyFont="1" applyFill="1" applyBorder="1" applyAlignment="1">
      <alignment horizontal="right"/>
    </xf>
    <xf numFmtId="165" fontId="31" fillId="11" borderId="45" xfId="0" applyNumberFormat="1" applyFont="1" applyFill="1" applyBorder="1" applyAlignment="1">
      <alignment horizontal="right"/>
    </xf>
    <xf numFmtId="0" fontId="30" fillId="11" borderId="0" xfId="0" applyFont="1" applyFill="1"/>
    <xf numFmtId="4" fontId="17" fillId="13" borderId="32" xfId="0" applyNumberFormat="1" applyFont="1" applyFill="1" applyBorder="1" applyAlignment="1">
      <alignment vertical="center"/>
    </xf>
    <xf numFmtId="165" fontId="18" fillId="13" borderId="32" xfId="0" applyNumberFormat="1" applyFont="1" applyFill="1" applyBorder="1" applyAlignment="1">
      <alignment horizontal="right" vertical="center"/>
    </xf>
    <xf numFmtId="165" fontId="18" fillId="13" borderId="61" xfId="0" applyNumberFormat="1" applyFont="1" applyFill="1" applyBorder="1" applyAlignment="1">
      <alignment horizontal="right" vertical="center"/>
    </xf>
    <xf numFmtId="0" fontId="17" fillId="13" borderId="0" xfId="0" applyFont="1" applyFill="1" applyAlignment="1">
      <alignment vertical="center"/>
    </xf>
    <xf numFmtId="0" fontId="9" fillId="0" borderId="64" xfId="0" applyFont="1" applyBorder="1"/>
    <xf numFmtId="0" fontId="9" fillId="0" borderId="37" xfId="0" applyFont="1" applyBorder="1"/>
    <xf numFmtId="0" fontId="9" fillId="0" borderId="3" xfId="0" applyFont="1" applyFill="1" applyBorder="1"/>
    <xf numFmtId="4" fontId="9" fillId="0" borderId="4" xfId="0" applyNumberFormat="1" applyFont="1" applyFill="1" applyBorder="1" applyAlignment="1"/>
    <xf numFmtId="4" fontId="9" fillId="0" borderId="3" xfId="0" applyNumberFormat="1" applyFont="1" applyFill="1" applyBorder="1" applyAlignment="1"/>
    <xf numFmtId="0" fontId="9" fillId="0" borderId="0" xfId="0" applyFont="1" applyFill="1"/>
    <xf numFmtId="0" fontId="9" fillId="0" borderId="53" xfId="0" applyFont="1" applyBorder="1"/>
    <xf numFmtId="0" fontId="9" fillId="0" borderId="0" xfId="0" applyFont="1" applyBorder="1"/>
    <xf numFmtId="4" fontId="9" fillId="0" borderId="1" xfId="0" applyNumberFormat="1" applyFont="1" applyFill="1" applyBorder="1" applyAlignment="1"/>
    <xf numFmtId="4" fontId="15" fillId="0" borderId="3" xfId="0" applyNumberFormat="1" applyFont="1" applyFill="1" applyBorder="1" applyAlignment="1">
      <alignment horizontal="right"/>
    </xf>
    <xf numFmtId="4" fontId="15" fillId="0" borderId="54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left" vertical="distributed" wrapText="1"/>
    </xf>
    <xf numFmtId="165" fontId="15" fillId="0" borderId="3" xfId="0" applyNumberFormat="1" applyFont="1" applyFill="1" applyBorder="1" applyAlignment="1">
      <alignment horizontal="right"/>
    </xf>
    <xf numFmtId="165" fontId="15" fillId="0" borderId="54" xfId="0" applyNumberFormat="1" applyFont="1" applyFill="1" applyBorder="1" applyAlignment="1">
      <alignment horizontal="right"/>
    </xf>
    <xf numFmtId="4" fontId="9" fillId="0" borderId="40" xfId="0" applyNumberFormat="1" applyFont="1" applyFill="1" applyBorder="1" applyAlignment="1"/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vertical="distributed" wrapText="1"/>
    </xf>
    <xf numFmtId="165" fontId="15" fillId="0" borderId="40" xfId="0" applyNumberFormat="1" applyFont="1" applyFill="1" applyBorder="1" applyAlignment="1">
      <alignment horizontal="right"/>
    </xf>
    <xf numFmtId="165" fontId="15" fillId="0" borderId="58" xfId="0" applyNumberFormat="1" applyFont="1" applyFill="1" applyBorder="1" applyAlignment="1">
      <alignment horizontal="right"/>
    </xf>
    <xf numFmtId="0" fontId="4" fillId="0" borderId="6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21" fillId="0" borderId="66" xfId="0" applyFont="1" applyFill="1" applyBorder="1"/>
    <xf numFmtId="0" fontId="21" fillId="0" borderId="67" xfId="0" applyFont="1" applyFill="1" applyBorder="1" applyAlignment="1">
      <alignment horizontal="left"/>
    </xf>
    <xf numFmtId="0" fontId="21" fillId="0" borderId="67" xfId="0" applyFont="1" applyFill="1" applyBorder="1" applyAlignment="1">
      <alignment wrapText="1"/>
    </xf>
    <xf numFmtId="4" fontId="21" fillId="0" borderId="67" xfId="0" applyNumberFormat="1" applyFont="1" applyFill="1" applyBorder="1"/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/>
    <xf numFmtId="0" fontId="21" fillId="0" borderId="0" xfId="0" applyFont="1" applyBorder="1" applyAlignment="1">
      <alignment shrinkToFit="1"/>
    </xf>
    <xf numFmtId="0" fontId="21" fillId="0" borderId="9" xfId="0" applyFont="1" applyBorder="1" applyAlignment="1">
      <alignment shrinkToFit="1"/>
    </xf>
    <xf numFmtId="0" fontId="18" fillId="0" borderId="63" xfId="0" applyFont="1" applyFill="1" applyBorder="1" applyAlignment="1">
      <alignment horizontal="center" vertical="center" wrapText="1"/>
    </xf>
    <xf numFmtId="49" fontId="7" fillId="0" borderId="27" xfId="0" applyNumberFormat="1" applyFont="1" applyBorder="1" applyAlignment="1">
      <alignment vertical="center"/>
    </xf>
    <xf numFmtId="49" fontId="7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vertical="center" wrapText="1"/>
    </xf>
    <xf numFmtId="3" fontId="6" fillId="0" borderId="16" xfId="0" applyNumberFormat="1" applyFont="1" applyBorder="1" applyAlignment="1">
      <alignment vertical="center"/>
    </xf>
    <xf numFmtId="165" fontId="7" fillId="0" borderId="32" xfId="0" applyNumberFormat="1" applyFont="1" applyBorder="1" applyAlignment="1">
      <alignment vertical="center"/>
    </xf>
    <xf numFmtId="165" fontId="7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Fill="1"/>
    <xf numFmtId="165" fontId="21" fillId="0" borderId="67" xfId="0" applyNumberFormat="1" applyFont="1" applyFill="1" applyBorder="1" applyAlignment="1">
      <alignment horizontal="right"/>
    </xf>
    <xf numFmtId="165" fontId="21" fillId="0" borderId="68" xfId="0" applyNumberFormat="1" applyFont="1" applyFill="1" applyBorder="1" applyAlignment="1">
      <alignment horizontal="right"/>
    </xf>
    <xf numFmtId="0" fontId="4" fillId="0" borderId="53" xfId="0" applyFont="1" applyFill="1" applyBorder="1"/>
    <xf numFmtId="0" fontId="9" fillId="0" borderId="53" xfId="0" applyFont="1" applyFill="1" applyBorder="1"/>
    <xf numFmtId="4" fontId="2" fillId="0" borderId="3" xfId="0" applyNumberFormat="1" applyFont="1" applyBorder="1"/>
    <xf numFmtId="164" fontId="7" fillId="0" borderId="6" xfId="0" applyNumberFormat="1" applyFont="1" applyBorder="1"/>
    <xf numFmtId="0" fontId="24" fillId="0" borderId="46" xfId="0" applyFont="1" applyFill="1" applyBorder="1"/>
    <xf numFmtId="0" fontId="21" fillId="0" borderId="0" xfId="0" applyFont="1" applyFill="1"/>
    <xf numFmtId="0" fontId="24" fillId="12" borderId="0" xfId="0" applyFont="1" applyFill="1"/>
    <xf numFmtId="0" fontId="17" fillId="12" borderId="0" xfId="0" applyFont="1" applyFill="1" applyAlignment="1"/>
    <xf numFmtId="0" fontId="9" fillId="0" borderId="64" xfId="0" applyFont="1" applyFill="1" applyBorder="1"/>
    <xf numFmtId="0" fontId="9" fillId="0" borderId="37" xfId="0" applyFont="1" applyFill="1" applyBorder="1"/>
    <xf numFmtId="0" fontId="4" fillId="0" borderId="63" xfId="0" applyFont="1" applyFill="1" applyBorder="1" applyAlignment="1">
      <alignment horizontal="center" vertical="center" textRotation="90"/>
    </xf>
    <xf numFmtId="0" fontId="21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1" fillId="0" borderId="50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1" fillId="0" borderId="67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21" fillId="0" borderId="46" xfId="0" applyFont="1" applyFill="1" applyBorder="1"/>
    <xf numFmtId="0" fontId="21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/>
    </xf>
    <xf numFmtId="4" fontId="21" fillId="0" borderId="3" xfId="0" applyNumberFormat="1" applyFont="1" applyFill="1" applyBorder="1"/>
    <xf numFmtId="49" fontId="21" fillId="0" borderId="48" xfId="0" applyNumberFormat="1" applyFont="1" applyFill="1" applyBorder="1"/>
    <xf numFmtId="0" fontId="24" fillId="0" borderId="0" xfId="0" applyFont="1" applyFill="1" applyAlignment="1">
      <alignment wrapText="1"/>
    </xf>
    <xf numFmtId="0" fontId="14" fillId="0" borderId="0" xfId="0" applyFont="1" applyFill="1"/>
    <xf numFmtId="0" fontId="17" fillId="0" borderId="0" xfId="0" applyFont="1" applyFill="1" applyAlignment="1">
      <alignment horizontal="right"/>
    </xf>
    <xf numFmtId="0" fontId="4" fillId="0" borderId="59" xfId="0" applyFont="1" applyFill="1" applyBorder="1"/>
    <xf numFmtId="0" fontId="4" fillId="0" borderId="7" xfId="0" applyFont="1" applyFill="1" applyBorder="1"/>
    <xf numFmtId="165" fontId="7" fillId="0" borderId="11" xfId="0" applyNumberFormat="1" applyFont="1" applyBorder="1"/>
    <xf numFmtId="4" fontId="2" fillId="0" borderId="22" xfId="0" applyNumberFormat="1" applyFont="1" applyBorder="1"/>
    <xf numFmtId="164" fontId="7" fillId="0" borderId="33" xfId="0" applyNumberFormat="1" applyFont="1" applyBorder="1"/>
    <xf numFmtId="0" fontId="15" fillId="0" borderId="63" xfId="0" applyFont="1" applyFill="1" applyBorder="1" applyAlignment="1">
      <alignment horizontal="center" vertical="center"/>
    </xf>
    <xf numFmtId="165" fontId="21" fillId="0" borderId="1" xfId="0" applyNumberFormat="1" applyFont="1" applyFill="1" applyBorder="1" applyAlignment="1">
      <alignment horizontal="right"/>
    </xf>
    <xf numFmtId="165" fontId="21" fillId="0" borderId="23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left" vertical="distributed"/>
    </xf>
    <xf numFmtId="0" fontId="2" fillId="5" borderId="15" xfId="0" applyFont="1" applyFill="1" applyBorder="1" applyAlignment="1">
      <alignment wrapText="1"/>
    </xf>
    <xf numFmtId="0" fontId="2" fillId="5" borderId="16" xfId="0" applyFont="1" applyFill="1" applyBorder="1" applyAlignment="1"/>
    <xf numFmtId="0" fontId="2" fillId="5" borderId="4" xfId="0" applyFont="1" applyFill="1" applyBorder="1" applyAlignment="1">
      <alignment wrapText="1"/>
    </xf>
    <xf numFmtId="0" fontId="2" fillId="5" borderId="1" xfId="0" applyFont="1" applyFill="1" applyBorder="1" applyAlignment="1"/>
    <xf numFmtId="0" fontId="28" fillId="3" borderId="69" xfId="0" applyFont="1" applyFill="1" applyBorder="1" applyAlignment="1">
      <alignment horizontal="center" vertical="center"/>
    </xf>
    <xf numFmtId="0" fontId="28" fillId="3" borderId="70" xfId="0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5" fillId="8" borderId="47" xfId="0" applyFont="1" applyFill="1" applyBorder="1" applyAlignment="1">
      <alignment horizontal="left" vertical="center"/>
    </xf>
    <xf numFmtId="0" fontId="15" fillId="8" borderId="13" xfId="0" applyFont="1" applyFill="1" applyBorder="1" applyAlignment="1">
      <alignment horizontal="left" vertical="center"/>
    </xf>
    <xf numFmtId="0" fontId="15" fillId="8" borderId="14" xfId="0" applyFont="1" applyFill="1" applyBorder="1" applyAlignment="1">
      <alignment horizontal="left" vertical="center"/>
    </xf>
    <xf numFmtId="0" fontId="14" fillId="8" borderId="47" xfId="0" applyFont="1" applyFill="1" applyBorder="1" applyAlignment="1">
      <alignment horizontal="left"/>
    </xf>
    <xf numFmtId="0" fontId="14" fillId="8" borderId="13" xfId="0" applyFont="1" applyFill="1" applyBorder="1" applyAlignment="1">
      <alignment horizontal="left"/>
    </xf>
    <xf numFmtId="0" fontId="14" fillId="8" borderId="14" xfId="0" applyFont="1" applyFill="1" applyBorder="1" applyAlignment="1">
      <alignment horizontal="left"/>
    </xf>
    <xf numFmtId="165" fontId="3" fillId="9" borderId="19" xfId="0" applyNumberFormat="1" applyFont="1" applyFill="1" applyBorder="1" applyAlignment="1">
      <alignment horizontal="right" wrapText="1"/>
    </xf>
    <xf numFmtId="165" fontId="3" fillId="9" borderId="40" xfId="0" applyNumberFormat="1" applyFont="1" applyFill="1" applyBorder="1" applyAlignment="1">
      <alignment horizontal="right" wrapText="1"/>
    </xf>
    <xf numFmtId="165" fontId="3" fillId="9" borderId="3" xfId="0" applyNumberFormat="1" applyFont="1" applyFill="1" applyBorder="1" applyAlignment="1">
      <alignment horizontal="right" wrapText="1"/>
    </xf>
    <xf numFmtId="0" fontId="19" fillId="7" borderId="47" xfId="0" applyFont="1" applyFill="1" applyBorder="1" applyAlignment="1">
      <alignment horizontal="left"/>
    </xf>
    <xf numFmtId="0" fontId="19" fillId="7" borderId="13" xfId="0" applyFont="1" applyFill="1" applyBorder="1" applyAlignment="1">
      <alignment horizontal="left"/>
    </xf>
    <xf numFmtId="0" fontId="19" fillId="7" borderId="14" xfId="0" applyFont="1" applyFill="1" applyBorder="1" applyAlignment="1">
      <alignment horizontal="left"/>
    </xf>
    <xf numFmtId="0" fontId="24" fillId="9" borderId="40" xfId="0" applyFont="1" applyFill="1" applyBorder="1" applyAlignment="1">
      <alignment vertical="center" wrapText="1"/>
    </xf>
    <xf numFmtId="0" fontId="24" fillId="9" borderId="3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8" borderId="47" xfId="0" applyFont="1" applyFill="1" applyBorder="1" applyAlignment="1">
      <alignment horizontal="left" vertical="center" wrapText="1"/>
    </xf>
    <xf numFmtId="0" fontId="14" fillId="8" borderId="13" xfId="0" applyFont="1" applyFill="1" applyBorder="1" applyAlignment="1">
      <alignment horizontal="left" vertical="center" wrapText="1"/>
    </xf>
    <xf numFmtId="0" fontId="14" fillId="8" borderId="14" xfId="0" applyFont="1" applyFill="1" applyBorder="1" applyAlignment="1">
      <alignment horizontal="left" vertical="center" wrapText="1"/>
    </xf>
    <xf numFmtId="0" fontId="25" fillId="7" borderId="47" xfId="0" applyFont="1" applyFill="1" applyBorder="1" applyAlignment="1">
      <alignment horizontal="left" vertical="top" wrapText="1"/>
    </xf>
    <xf numFmtId="0" fontId="25" fillId="7" borderId="13" xfId="0" applyFont="1" applyFill="1" applyBorder="1" applyAlignment="1">
      <alignment horizontal="left" vertical="top" wrapText="1"/>
    </xf>
    <xf numFmtId="0" fontId="25" fillId="7" borderId="14" xfId="0" applyFont="1" applyFill="1" applyBorder="1" applyAlignment="1">
      <alignment horizontal="left" vertical="top" wrapText="1"/>
    </xf>
    <xf numFmtId="0" fontId="14" fillId="8" borderId="47" xfId="0" applyFont="1" applyFill="1" applyBorder="1" applyAlignment="1">
      <alignment horizontal="left" wrapText="1"/>
    </xf>
    <xf numFmtId="0" fontId="14" fillId="8" borderId="13" xfId="0" applyFont="1" applyFill="1" applyBorder="1" applyAlignment="1">
      <alignment horizontal="left" wrapText="1"/>
    </xf>
    <xf numFmtId="0" fontId="14" fillId="8" borderId="14" xfId="0" applyFont="1" applyFill="1" applyBorder="1" applyAlignment="1">
      <alignment horizontal="left" wrapText="1"/>
    </xf>
    <xf numFmtId="0" fontId="19" fillId="10" borderId="47" xfId="0" applyFont="1" applyFill="1" applyBorder="1" applyAlignment="1">
      <alignment horizontal="left" vertical="center" wrapText="1"/>
    </xf>
    <xf numFmtId="0" fontId="19" fillId="10" borderId="13" xfId="0" applyFont="1" applyFill="1" applyBorder="1" applyAlignment="1">
      <alignment horizontal="left" vertical="center" wrapText="1"/>
    </xf>
    <xf numFmtId="0" fontId="9" fillId="7" borderId="47" xfId="0" applyFont="1" applyFill="1" applyBorder="1" applyAlignment="1">
      <alignment horizontal="left" vertical="center"/>
    </xf>
    <xf numFmtId="0" fontId="9" fillId="7" borderId="13" xfId="0" applyFont="1" applyFill="1" applyBorder="1" applyAlignment="1">
      <alignment horizontal="left" vertical="center"/>
    </xf>
    <xf numFmtId="0" fontId="25" fillId="7" borderId="47" xfId="0" applyFont="1" applyFill="1" applyBorder="1" applyAlignment="1">
      <alignment horizontal="left" vertical="center" wrapText="1"/>
    </xf>
    <xf numFmtId="0" fontId="25" fillId="7" borderId="13" xfId="0" applyFont="1" applyFill="1" applyBorder="1" applyAlignment="1">
      <alignment horizontal="left" vertical="center" wrapText="1"/>
    </xf>
    <xf numFmtId="0" fontId="25" fillId="7" borderId="47" xfId="0" applyFont="1" applyFill="1" applyBorder="1" applyAlignment="1">
      <alignment horizontal="left" vertical="center"/>
    </xf>
    <xf numFmtId="0" fontId="25" fillId="7" borderId="13" xfId="0" applyFont="1" applyFill="1" applyBorder="1" applyAlignment="1">
      <alignment horizontal="left" vertical="center"/>
    </xf>
    <xf numFmtId="0" fontId="14" fillId="8" borderId="47" xfId="0" applyFont="1" applyFill="1" applyBorder="1" applyAlignment="1">
      <alignment horizontal="left" vertical="center"/>
    </xf>
    <xf numFmtId="0" fontId="14" fillId="8" borderId="13" xfId="0" applyFont="1" applyFill="1" applyBorder="1" applyAlignment="1">
      <alignment horizontal="left" vertical="center"/>
    </xf>
    <xf numFmtId="0" fontId="26" fillId="0" borderId="4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19" fillId="7" borderId="47" xfId="0" applyFont="1" applyFill="1" applyBorder="1" applyAlignment="1">
      <alignment horizontal="left" wrapText="1"/>
    </xf>
    <xf numFmtId="0" fontId="19" fillId="7" borderId="13" xfId="0" applyFont="1" applyFill="1" applyBorder="1" applyAlignment="1">
      <alignment horizontal="left" wrapText="1"/>
    </xf>
    <xf numFmtId="0" fontId="19" fillId="7" borderId="14" xfId="0" applyFont="1" applyFill="1" applyBorder="1" applyAlignment="1">
      <alignment horizontal="left" wrapText="1"/>
    </xf>
    <xf numFmtId="0" fontId="15" fillId="8" borderId="47" xfId="0" applyFont="1" applyFill="1" applyBorder="1" applyAlignment="1">
      <alignment horizontal="left" vertical="distributed" wrapText="1"/>
    </xf>
    <xf numFmtId="0" fontId="15" fillId="8" borderId="13" xfId="0" applyFont="1" applyFill="1" applyBorder="1" applyAlignment="1">
      <alignment horizontal="left" vertical="distributed" wrapText="1"/>
    </xf>
    <xf numFmtId="0" fontId="15" fillId="8" borderId="14" xfId="0" applyFont="1" applyFill="1" applyBorder="1" applyAlignment="1">
      <alignment horizontal="left" vertical="distributed" wrapText="1"/>
    </xf>
    <xf numFmtId="0" fontId="25" fillId="7" borderId="47" xfId="0" applyFont="1" applyFill="1" applyBorder="1" applyAlignment="1">
      <alignment horizontal="left"/>
    </xf>
    <xf numFmtId="0" fontId="25" fillId="7" borderId="13" xfId="0" applyFont="1" applyFill="1" applyBorder="1" applyAlignment="1">
      <alignment horizontal="left"/>
    </xf>
    <xf numFmtId="0" fontId="25" fillId="7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right"/>
    </xf>
    <xf numFmtId="165" fontId="21" fillId="0" borderId="1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right"/>
    </xf>
    <xf numFmtId="165" fontId="21" fillId="0" borderId="54" xfId="0" applyNumberFormat="1" applyFont="1" applyFill="1" applyBorder="1" applyAlignment="1">
      <alignment horizontal="right"/>
    </xf>
    <xf numFmtId="0" fontId="21" fillId="0" borderId="23" xfId="0" applyFont="1" applyFill="1" applyBorder="1" applyAlignment="1">
      <alignment horizontal="right"/>
    </xf>
    <xf numFmtId="165" fontId="21" fillId="0" borderId="23" xfId="0" applyNumberFormat="1" applyFont="1" applyFill="1" applyBorder="1" applyAlignment="1">
      <alignment horizontal="right"/>
    </xf>
    <xf numFmtId="165" fontId="21" fillId="0" borderId="40" xfId="0" applyNumberFormat="1" applyFont="1" applyFill="1" applyBorder="1" applyAlignment="1">
      <alignment horizontal="right"/>
    </xf>
    <xf numFmtId="165" fontId="21" fillId="0" borderId="58" xfId="0" applyNumberFormat="1" applyFont="1" applyFill="1" applyBorder="1" applyAlignment="1">
      <alignment horizontal="right"/>
    </xf>
    <xf numFmtId="0" fontId="17" fillId="12" borderId="47" xfId="0" applyFont="1" applyFill="1" applyBorder="1" applyAlignment="1">
      <alignment horizontal="center"/>
    </xf>
    <xf numFmtId="0" fontId="17" fillId="12" borderId="13" xfId="0" applyFont="1" applyFill="1" applyBorder="1" applyAlignment="1">
      <alignment horizontal="center"/>
    </xf>
    <xf numFmtId="0" fontId="17" fillId="12" borderId="28" xfId="0" applyFont="1" applyFill="1" applyBorder="1" applyAlignment="1">
      <alignment horizontal="center"/>
    </xf>
    <xf numFmtId="0" fontId="17" fillId="12" borderId="47" xfId="0" applyFont="1" applyFill="1" applyBorder="1" applyAlignment="1">
      <alignment horizontal="center" wrapText="1"/>
    </xf>
    <xf numFmtId="0" fontId="17" fillId="12" borderId="13" xfId="0" applyFont="1" applyFill="1" applyBorder="1" applyAlignment="1">
      <alignment horizontal="center" wrapText="1"/>
    </xf>
    <xf numFmtId="0" fontId="17" fillId="12" borderId="28" xfId="0" applyFont="1" applyFill="1" applyBorder="1" applyAlignment="1">
      <alignment horizontal="center" wrapText="1"/>
    </xf>
    <xf numFmtId="0" fontId="17" fillId="12" borderId="47" xfId="0" applyFont="1" applyFill="1" applyBorder="1" applyAlignment="1">
      <alignment horizontal="center" vertical="distributed"/>
    </xf>
    <xf numFmtId="0" fontId="17" fillId="12" borderId="13" xfId="0" applyFont="1" applyFill="1" applyBorder="1" applyAlignment="1">
      <alignment horizontal="center" vertical="distributed"/>
    </xf>
    <xf numFmtId="0" fontId="17" fillId="12" borderId="28" xfId="0" applyFont="1" applyFill="1" applyBorder="1" applyAlignment="1">
      <alignment horizontal="center" vertical="distributed"/>
    </xf>
    <xf numFmtId="165" fontId="21" fillId="0" borderId="6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21" fillId="0" borderId="36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165" fontId="21" fillId="0" borderId="33" xfId="0" applyNumberFormat="1" applyFont="1" applyFill="1" applyBorder="1" applyAlignment="1">
      <alignment horizontal="right"/>
    </xf>
    <xf numFmtId="0" fontId="17" fillId="12" borderId="47" xfId="0" applyFont="1" applyFill="1" applyBorder="1" applyAlignment="1">
      <alignment horizontal="center" vertical="distributed" wrapText="1"/>
    </xf>
    <xf numFmtId="0" fontId="17" fillId="12" borderId="13" xfId="0" applyFont="1" applyFill="1" applyBorder="1" applyAlignment="1">
      <alignment horizontal="center" vertical="distributed" wrapText="1"/>
    </xf>
    <xf numFmtId="0" fontId="17" fillId="12" borderId="28" xfId="0" applyFont="1" applyFill="1" applyBorder="1" applyAlignment="1">
      <alignment horizontal="center" vertical="distributed" wrapText="1"/>
    </xf>
    <xf numFmtId="0" fontId="17" fillId="0" borderId="0" xfId="0" applyFont="1" applyFill="1" applyBorder="1" applyAlignment="1">
      <alignment horizontal="left" vertical="distributed" shrinkToFit="1"/>
    </xf>
    <xf numFmtId="0" fontId="17" fillId="13" borderId="47" xfId="0" applyFont="1" applyFill="1" applyBorder="1" applyAlignment="1">
      <alignment horizontal="center" vertical="center" wrapText="1"/>
    </xf>
    <xf numFmtId="0" fontId="17" fillId="13" borderId="13" xfId="0" applyFont="1" applyFill="1" applyBorder="1" applyAlignment="1">
      <alignment horizontal="center" vertical="center" wrapText="1"/>
    </xf>
    <xf numFmtId="0" fontId="17" fillId="13" borderId="28" xfId="0" applyFont="1" applyFill="1" applyBorder="1" applyAlignment="1">
      <alignment horizontal="center" vertical="center" wrapText="1"/>
    </xf>
    <xf numFmtId="0" fontId="30" fillId="11" borderId="47" xfId="0" applyFont="1" applyFill="1" applyBorder="1" applyAlignment="1">
      <alignment horizontal="center" vertical="distributed" wrapText="1"/>
    </xf>
    <xf numFmtId="0" fontId="30" fillId="11" borderId="13" xfId="0" applyFont="1" applyFill="1" applyBorder="1" applyAlignment="1">
      <alignment horizontal="center" vertical="distributed" wrapText="1"/>
    </xf>
    <xf numFmtId="0" fontId="30" fillId="11" borderId="28" xfId="0" applyFont="1" applyFill="1" applyBorder="1" applyAlignment="1">
      <alignment horizontal="center" vertical="distributed" wrapText="1"/>
    </xf>
    <xf numFmtId="165" fontId="21" fillId="0" borderId="60" xfId="0" applyNumberFormat="1" applyFont="1" applyFill="1" applyBorder="1" applyAlignment="1">
      <alignment horizontal="right"/>
    </xf>
    <xf numFmtId="165" fontId="21" fillId="0" borderId="71" xfId="0" applyNumberFormat="1" applyFont="1" applyFill="1" applyBorder="1" applyAlignment="1">
      <alignment horizontal="right"/>
    </xf>
    <xf numFmtId="0" fontId="17" fillId="11" borderId="47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0" fontId="17" fillId="11" borderId="28" xfId="0" applyFont="1" applyFill="1" applyBorder="1" applyAlignment="1">
      <alignment horizontal="center" vertical="center" wrapText="1"/>
    </xf>
    <xf numFmtId="165" fontId="9" fillId="0" borderId="40" xfId="0" applyNumberFormat="1" applyFont="1" applyFill="1" applyBorder="1" applyAlignment="1">
      <alignment horizontal="right"/>
    </xf>
    <xf numFmtId="165" fontId="9" fillId="0" borderId="3" xfId="0" applyNumberFormat="1" applyFont="1" applyFill="1" applyBorder="1" applyAlignment="1">
      <alignment horizontal="right"/>
    </xf>
    <xf numFmtId="165" fontId="9" fillId="0" borderId="58" xfId="0" applyNumberFormat="1" applyFont="1" applyFill="1" applyBorder="1" applyAlignment="1">
      <alignment horizontal="right"/>
    </xf>
    <xf numFmtId="165" fontId="9" fillId="0" borderId="54" xfId="0" applyNumberFormat="1" applyFont="1" applyFill="1" applyBorder="1" applyAlignment="1">
      <alignment horizontal="right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229"/>
  <sheetViews>
    <sheetView tabSelected="1" view="pageBreakPreview" zoomScale="160" zoomScaleNormal="100" zoomScaleSheetLayoutView="160" workbookViewId="0">
      <selection activeCell="N86" sqref="N86"/>
    </sheetView>
  </sheetViews>
  <sheetFormatPr defaultRowHeight="13.2"/>
  <cols>
    <col min="1" max="7" width="2.6640625" customWidth="1"/>
    <col min="8" max="8" width="6.44140625" customWidth="1"/>
    <col min="9" max="9" width="35" customWidth="1"/>
    <col min="10" max="10" width="10.109375" hidden="1" customWidth="1"/>
    <col min="11" max="12" width="9.33203125" hidden="1" customWidth="1"/>
    <col min="13" max="13" width="9.109375" customWidth="1"/>
    <col min="14" max="14" width="8.88671875" customWidth="1"/>
    <col min="15" max="15" width="8.5546875" customWidth="1"/>
    <col min="16" max="16" width="7" hidden="1" customWidth="1"/>
    <col min="17" max="17" width="6.109375" hidden="1" customWidth="1"/>
    <col min="18" max="18" width="6.33203125" hidden="1" customWidth="1"/>
    <col min="19" max="20" width="6.109375" bestFit="1" customWidth="1"/>
  </cols>
  <sheetData>
    <row r="2" spans="1:20" ht="12.75" customHeight="1">
      <c r="A2" s="759" t="s">
        <v>390</v>
      </c>
      <c r="B2" s="759"/>
      <c r="C2" s="759"/>
      <c r="D2" s="759"/>
      <c r="E2" s="759"/>
      <c r="F2" s="759"/>
      <c r="G2" s="759"/>
      <c r="H2" s="759"/>
      <c r="I2" s="759"/>
    </row>
    <row r="3" spans="1:20" ht="12.75" customHeight="1">
      <c r="A3" s="325" t="s">
        <v>391</v>
      </c>
      <c r="B3" s="311"/>
      <c r="C3" s="311"/>
      <c r="D3" s="311"/>
      <c r="E3" s="311"/>
      <c r="F3" s="311"/>
      <c r="G3" s="311"/>
      <c r="H3" s="311"/>
      <c r="I3" s="311"/>
    </row>
    <row r="4" spans="1:20">
      <c r="A4" s="60" t="s">
        <v>392</v>
      </c>
    </row>
    <row r="5" spans="1:20">
      <c r="A5" s="60"/>
    </row>
    <row r="6" spans="1:20" s="310" customFormat="1" ht="12.75" customHeight="1">
      <c r="A6" s="760" t="s">
        <v>658</v>
      </c>
      <c r="B6" s="760"/>
      <c r="C6" s="760"/>
      <c r="D6" s="760"/>
      <c r="E6" s="760"/>
      <c r="F6" s="760"/>
      <c r="G6" s="760"/>
      <c r="H6" s="760"/>
      <c r="I6" s="760"/>
      <c r="J6" s="760"/>
      <c r="K6" s="760"/>
      <c r="L6" s="760"/>
      <c r="M6" s="760"/>
      <c r="N6" s="760"/>
      <c r="O6" s="760"/>
      <c r="P6" s="760"/>
      <c r="Q6" s="760"/>
      <c r="R6" s="760"/>
      <c r="S6" s="760"/>
      <c r="T6" s="760"/>
    </row>
    <row r="7" spans="1:20" s="312" customFormat="1" ht="13.8">
      <c r="A7" s="761" t="s">
        <v>622</v>
      </c>
      <c r="B7" s="761"/>
      <c r="C7" s="761"/>
      <c r="D7" s="761"/>
      <c r="E7" s="761"/>
      <c r="F7" s="761"/>
      <c r="G7" s="761"/>
      <c r="H7" s="761"/>
      <c r="I7" s="761"/>
      <c r="J7" s="761"/>
      <c r="K7" s="761"/>
      <c r="L7" s="761"/>
      <c r="M7" s="761"/>
      <c r="N7" s="761"/>
      <c r="O7" s="761"/>
      <c r="P7" s="761"/>
      <c r="Q7" s="761"/>
      <c r="R7" s="761"/>
      <c r="S7" s="761"/>
      <c r="T7" s="761"/>
    </row>
    <row r="10" spans="1:20" s="309" customFormat="1" ht="13.8">
      <c r="A10" s="762" t="s">
        <v>581</v>
      </c>
      <c r="B10" s="762"/>
      <c r="C10" s="762"/>
      <c r="D10" s="762"/>
      <c r="E10" s="762"/>
      <c r="F10" s="762"/>
      <c r="G10" s="762"/>
      <c r="H10" s="762"/>
      <c r="I10" s="762"/>
    </row>
    <row r="11" spans="1:20" s="1" customFormat="1" ht="13.8" thickBot="1">
      <c r="A11" s="11"/>
      <c r="B11" s="11"/>
      <c r="C11" s="11"/>
      <c r="D11" s="11"/>
      <c r="E11" s="11"/>
      <c r="F11" s="11"/>
      <c r="G11" s="11"/>
      <c r="H11" s="11"/>
      <c r="I11" s="14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s="7" customFormat="1">
      <c r="A12" s="756" t="s">
        <v>366</v>
      </c>
      <c r="B12" s="757"/>
      <c r="C12" s="757"/>
      <c r="D12" s="757"/>
      <c r="E12" s="757"/>
      <c r="F12" s="757"/>
      <c r="G12" s="758"/>
      <c r="H12" s="38"/>
      <c r="I12" s="39"/>
      <c r="J12" s="36">
        <v>1</v>
      </c>
      <c r="K12" s="37">
        <v>2</v>
      </c>
      <c r="L12" s="37">
        <v>3</v>
      </c>
      <c r="M12" s="321">
        <v>1</v>
      </c>
      <c r="N12" s="321">
        <v>2</v>
      </c>
      <c r="O12" s="321">
        <v>3</v>
      </c>
      <c r="P12" s="321">
        <v>7</v>
      </c>
      <c r="Q12" s="321">
        <v>8</v>
      </c>
      <c r="R12" s="321">
        <v>9</v>
      </c>
      <c r="S12" s="321">
        <v>4</v>
      </c>
      <c r="T12" s="322">
        <v>5</v>
      </c>
    </row>
    <row r="13" spans="1:20" s="6" customFormat="1" ht="24.6" thickBot="1">
      <c r="A13" s="504" t="s">
        <v>378</v>
      </c>
      <c r="B13" s="505" t="s">
        <v>379</v>
      </c>
      <c r="C13" s="505" t="s">
        <v>380</v>
      </c>
      <c r="D13" s="505" t="s">
        <v>381</v>
      </c>
      <c r="E13" s="505" t="s">
        <v>382</v>
      </c>
      <c r="F13" s="505" t="s">
        <v>383</v>
      </c>
      <c r="G13" s="505" t="s">
        <v>384</v>
      </c>
      <c r="H13" s="40"/>
      <c r="I13" s="41"/>
      <c r="J13" s="84" t="s">
        <v>172</v>
      </c>
      <c r="K13" s="85" t="s">
        <v>175</v>
      </c>
      <c r="L13" s="85" t="s">
        <v>174</v>
      </c>
      <c r="M13" s="323" t="s">
        <v>574</v>
      </c>
      <c r="N13" s="323" t="s">
        <v>582</v>
      </c>
      <c r="O13" s="323" t="s">
        <v>621</v>
      </c>
      <c r="P13" s="304" t="s">
        <v>169</v>
      </c>
      <c r="Q13" s="304" t="s">
        <v>170</v>
      </c>
      <c r="R13" s="304" t="s">
        <v>171</v>
      </c>
      <c r="S13" s="304" t="s">
        <v>169</v>
      </c>
      <c r="T13" s="305" t="s">
        <v>170</v>
      </c>
    </row>
    <row r="14" spans="1:20" s="117" customFormat="1" ht="13.8" thickBot="1">
      <c r="A14" s="506"/>
      <c r="B14" s="507"/>
      <c r="C14" s="507"/>
      <c r="D14" s="507"/>
      <c r="E14" s="507"/>
      <c r="F14" s="507"/>
      <c r="G14" s="507"/>
      <c r="H14" s="488" t="s">
        <v>0</v>
      </c>
      <c r="I14" s="489"/>
      <c r="J14" s="489"/>
      <c r="K14" s="489"/>
      <c r="L14" s="489"/>
      <c r="M14" s="489"/>
      <c r="N14" s="489"/>
      <c r="O14" s="489"/>
      <c r="P14" s="490"/>
      <c r="Q14" s="490"/>
      <c r="R14" s="490"/>
      <c r="S14" s="489"/>
      <c r="T14" s="491"/>
    </row>
    <row r="15" spans="1:20" s="117" customFormat="1">
      <c r="A15" s="508"/>
      <c r="B15" s="509"/>
      <c r="C15" s="509"/>
      <c r="D15" s="509"/>
      <c r="E15" s="509"/>
      <c r="F15" s="509"/>
      <c r="G15" s="509"/>
      <c r="H15" s="139"/>
      <c r="I15" s="138" t="s">
        <v>367</v>
      </c>
      <c r="J15" s="138"/>
      <c r="K15" s="138"/>
      <c r="L15" s="138"/>
      <c r="M15" s="492">
        <f>M16+M17</f>
        <v>13468000</v>
      </c>
      <c r="N15" s="492">
        <f>N16+N17</f>
        <v>12160000</v>
      </c>
      <c r="O15" s="492">
        <f>O16+O17</f>
        <v>14030000</v>
      </c>
      <c r="P15" s="140"/>
      <c r="Q15" s="140"/>
      <c r="R15" s="140"/>
      <c r="S15" s="502">
        <f t="shared" ref="P15:T21" si="0">N15/M15*100</f>
        <v>90.288090288090288</v>
      </c>
      <c r="T15" s="503">
        <f t="shared" si="0"/>
        <v>115.37828947368421</v>
      </c>
    </row>
    <row r="16" spans="1:20" s="1" customFormat="1">
      <c r="A16" s="510" t="s">
        <v>378</v>
      </c>
      <c r="B16" s="511"/>
      <c r="C16" s="511" t="s">
        <v>380</v>
      </c>
      <c r="D16" s="511" t="s">
        <v>381</v>
      </c>
      <c r="E16" s="511" t="s">
        <v>382</v>
      </c>
      <c r="F16" s="511" t="s">
        <v>383</v>
      </c>
      <c r="G16" s="511"/>
      <c r="H16" s="31">
        <v>6</v>
      </c>
      <c r="I16" s="8" t="s">
        <v>1</v>
      </c>
      <c r="J16" s="16" t="e">
        <f t="shared" ref="J16:O16" si="1">SUM(J37)</f>
        <v>#REF!</v>
      </c>
      <c r="K16" s="16" t="e">
        <f t="shared" si="1"/>
        <v>#REF!</v>
      </c>
      <c r="L16" s="16" t="e">
        <f t="shared" si="1"/>
        <v>#REF!</v>
      </c>
      <c r="M16" s="15">
        <f t="shared" si="1"/>
        <v>13268000</v>
      </c>
      <c r="N16" s="15">
        <f t="shared" si="1"/>
        <v>12160000</v>
      </c>
      <c r="O16" s="15">
        <f t="shared" si="1"/>
        <v>14030000</v>
      </c>
      <c r="P16" s="441" t="e">
        <f t="shared" si="0"/>
        <v>#REF!</v>
      </c>
      <c r="Q16" s="441" t="e">
        <f t="shared" si="0"/>
        <v>#REF!</v>
      </c>
      <c r="R16" s="441" t="e">
        <f t="shared" si="0"/>
        <v>#REF!</v>
      </c>
      <c r="S16" s="74">
        <f t="shared" si="0"/>
        <v>91.649080494422677</v>
      </c>
      <c r="T16" s="442">
        <f t="shared" si="0"/>
        <v>115.37828947368421</v>
      </c>
    </row>
    <row r="17" spans="1:20" s="1" customFormat="1" ht="13.8" thickBot="1">
      <c r="A17" s="512"/>
      <c r="B17" s="513"/>
      <c r="C17" s="513" t="s">
        <v>380</v>
      </c>
      <c r="D17" s="513"/>
      <c r="E17" s="513"/>
      <c r="F17" s="513"/>
      <c r="G17" s="513"/>
      <c r="H17" s="493">
        <v>7</v>
      </c>
      <c r="I17" s="494" t="s">
        <v>2</v>
      </c>
      <c r="J17" s="495" t="e">
        <f t="shared" ref="J17:O17" si="2">SUM(J93)</f>
        <v>#REF!</v>
      </c>
      <c r="K17" s="495" t="e">
        <f t="shared" si="2"/>
        <v>#REF!</v>
      </c>
      <c r="L17" s="495" t="e">
        <f t="shared" si="2"/>
        <v>#REF!</v>
      </c>
      <c r="M17" s="496">
        <f t="shared" si="2"/>
        <v>200000</v>
      </c>
      <c r="N17" s="496">
        <f t="shared" si="2"/>
        <v>0</v>
      </c>
      <c r="O17" s="496">
        <f t="shared" si="2"/>
        <v>0</v>
      </c>
      <c r="P17" s="79" t="e">
        <f t="shared" si="0"/>
        <v>#REF!</v>
      </c>
      <c r="Q17" s="79" t="e">
        <f t="shared" si="0"/>
        <v>#REF!</v>
      </c>
      <c r="R17" s="79" t="e">
        <f t="shared" si="0"/>
        <v>#REF!</v>
      </c>
      <c r="S17" s="76">
        <f t="shared" si="0"/>
        <v>0</v>
      </c>
      <c r="T17" s="497">
        <v>0</v>
      </c>
    </row>
    <row r="18" spans="1:20" s="117" customFormat="1">
      <c r="A18" s="508"/>
      <c r="B18" s="509"/>
      <c r="C18" s="509"/>
      <c r="D18" s="509"/>
      <c r="E18" s="509"/>
      <c r="F18" s="509"/>
      <c r="G18" s="509"/>
      <c r="H18" s="139"/>
      <c r="I18" s="138" t="s">
        <v>368</v>
      </c>
      <c r="J18" s="138"/>
      <c r="K18" s="138"/>
      <c r="L18" s="138"/>
      <c r="M18" s="492">
        <f>M19+M20</f>
        <v>14158000</v>
      </c>
      <c r="N18" s="492">
        <f>N19+N20</f>
        <v>12160000</v>
      </c>
      <c r="O18" s="492">
        <f>O19+O20</f>
        <v>14030000</v>
      </c>
      <c r="P18" s="140"/>
      <c r="Q18" s="140"/>
      <c r="R18" s="140"/>
      <c r="S18" s="502">
        <f t="shared" si="0"/>
        <v>85.887837265150452</v>
      </c>
      <c r="T18" s="503">
        <f t="shared" si="0"/>
        <v>115.37828947368421</v>
      </c>
    </row>
    <row r="19" spans="1:20" s="1" customFormat="1">
      <c r="A19" s="510" t="s">
        <v>378</v>
      </c>
      <c r="B19" s="511"/>
      <c r="C19" s="511" t="s">
        <v>380</v>
      </c>
      <c r="D19" s="511" t="s">
        <v>381</v>
      </c>
      <c r="E19" s="511" t="s">
        <v>382</v>
      </c>
      <c r="F19" s="511" t="s">
        <v>383</v>
      </c>
      <c r="G19" s="511"/>
      <c r="H19" s="31">
        <v>3</v>
      </c>
      <c r="I19" s="8" t="s">
        <v>3</v>
      </c>
      <c r="J19" s="16" t="e">
        <f t="shared" ref="J19:O19" si="3">SUM(J96)</f>
        <v>#REF!</v>
      </c>
      <c r="K19" s="16" t="e">
        <f t="shared" si="3"/>
        <v>#REF!</v>
      </c>
      <c r="L19" s="16" t="e">
        <f t="shared" si="3"/>
        <v>#REF!</v>
      </c>
      <c r="M19" s="15">
        <f t="shared" si="3"/>
        <v>7444000</v>
      </c>
      <c r="N19" s="15">
        <f t="shared" si="3"/>
        <v>7798000</v>
      </c>
      <c r="O19" s="15">
        <f t="shared" si="3"/>
        <v>7918000</v>
      </c>
      <c r="P19" s="441" t="e">
        <f t="shared" si="0"/>
        <v>#REF!</v>
      </c>
      <c r="Q19" s="441" t="e">
        <f t="shared" si="0"/>
        <v>#REF!</v>
      </c>
      <c r="R19" s="441" t="e">
        <f t="shared" si="0"/>
        <v>#REF!</v>
      </c>
      <c r="S19" s="74">
        <f t="shared" si="0"/>
        <v>104.75550779150996</v>
      </c>
      <c r="T19" s="442">
        <f t="shared" si="0"/>
        <v>101.53885611695306</v>
      </c>
    </row>
    <row r="20" spans="1:20" s="1" customFormat="1" ht="13.8" thickBot="1">
      <c r="A20" s="512" t="s">
        <v>378</v>
      </c>
      <c r="B20" s="513"/>
      <c r="C20" s="513" t="s">
        <v>380</v>
      </c>
      <c r="D20" s="513" t="s">
        <v>381</v>
      </c>
      <c r="E20" s="513"/>
      <c r="F20" s="513" t="s">
        <v>383</v>
      </c>
      <c r="G20" s="513"/>
      <c r="H20" s="493">
        <v>4</v>
      </c>
      <c r="I20" s="494" t="s">
        <v>4</v>
      </c>
      <c r="J20" s="495" t="e">
        <f t="shared" ref="J20:O20" si="4">SUM(J169)</f>
        <v>#REF!</v>
      </c>
      <c r="K20" s="495" t="e">
        <f t="shared" si="4"/>
        <v>#REF!</v>
      </c>
      <c r="L20" s="495" t="e">
        <f t="shared" si="4"/>
        <v>#REF!</v>
      </c>
      <c r="M20" s="496">
        <f>SUM(M169)</f>
        <v>6714000</v>
      </c>
      <c r="N20" s="496">
        <f t="shared" si="4"/>
        <v>4362000</v>
      </c>
      <c r="O20" s="496">
        <f t="shared" si="4"/>
        <v>6112000</v>
      </c>
      <c r="P20" s="79" t="e">
        <f t="shared" si="0"/>
        <v>#REF!</v>
      </c>
      <c r="Q20" s="79" t="e">
        <f t="shared" si="0"/>
        <v>#REF!</v>
      </c>
      <c r="R20" s="79" t="e">
        <f t="shared" si="0"/>
        <v>#REF!</v>
      </c>
      <c r="S20" s="76">
        <f t="shared" si="0"/>
        <v>64.968722073279721</v>
      </c>
      <c r="T20" s="497">
        <f t="shared" si="0"/>
        <v>140.11921137093077</v>
      </c>
    </row>
    <row r="21" spans="1:20" s="1" customFormat="1">
      <c r="A21" s="514"/>
      <c r="B21" s="515"/>
      <c r="C21" s="515"/>
      <c r="D21" s="515"/>
      <c r="E21" s="515"/>
      <c r="F21" s="515"/>
      <c r="G21" s="515"/>
      <c r="H21" s="498"/>
      <c r="I21" s="499" t="s">
        <v>168</v>
      </c>
      <c r="J21" s="500" t="e">
        <f t="shared" ref="J21:O21" si="5">J16+J17-J19-J20</f>
        <v>#REF!</v>
      </c>
      <c r="K21" s="500" t="e">
        <f t="shared" si="5"/>
        <v>#REF!</v>
      </c>
      <c r="L21" s="500" t="e">
        <f t="shared" si="5"/>
        <v>#REF!</v>
      </c>
      <c r="M21" s="501">
        <f t="shared" si="5"/>
        <v>-690000</v>
      </c>
      <c r="N21" s="501">
        <f t="shared" si="5"/>
        <v>0</v>
      </c>
      <c r="O21" s="501">
        <f t="shared" si="5"/>
        <v>0</v>
      </c>
      <c r="P21" s="69" t="e">
        <f>K21/J21*100</f>
        <v>#REF!</v>
      </c>
      <c r="Q21" s="69">
        <v>0</v>
      </c>
      <c r="R21" s="69" t="e">
        <f>M21/L21*100</f>
        <v>#REF!</v>
      </c>
      <c r="S21" s="711">
        <f t="shared" si="0"/>
        <v>0</v>
      </c>
      <c r="T21" s="747" t="e">
        <f t="shared" si="0"/>
        <v>#DIV/0!</v>
      </c>
    </row>
    <row r="22" spans="1:20" s="1" customFormat="1">
      <c r="A22" s="510"/>
      <c r="B22" s="511"/>
      <c r="C22" s="511"/>
      <c r="D22" s="511"/>
      <c r="E22" s="511"/>
      <c r="F22" s="511"/>
      <c r="G22" s="511"/>
      <c r="H22" s="31"/>
      <c r="I22" s="8"/>
      <c r="J22" s="18"/>
      <c r="K22" s="8"/>
      <c r="L22" s="18"/>
      <c r="M22" s="18"/>
      <c r="N22" s="18"/>
      <c r="O22" s="18"/>
      <c r="P22" s="17"/>
      <c r="Q22" s="19"/>
      <c r="R22" s="19"/>
      <c r="S22" s="710"/>
      <c r="T22" s="746"/>
    </row>
    <row r="23" spans="1:20" s="117" customFormat="1">
      <c r="A23" s="516"/>
      <c r="B23" s="517"/>
      <c r="C23" s="517"/>
      <c r="D23" s="517"/>
      <c r="E23" s="517"/>
      <c r="F23" s="517"/>
      <c r="G23" s="517"/>
      <c r="H23" s="141" t="s">
        <v>5</v>
      </c>
      <c r="I23" s="136"/>
      <c r="J23" s="142"/>
      <c r="K23" s="142"/>
      <c r="L23" s="142"/>
      <c r="M23" s="142"/>
      <c r="N23" s="142"/>
      <c r="O23" s="142"/>
      <c r="P23" s="143"/>
      <c r="Q23" s="144"/>
      <c r="R23" s="144"/>
      <c r="S23" s="142"/>
      <c r="T23" s="145"/>
    </row>
    <row r="24" spans="1:20" s="1" customFormat="1">
      <c r="A24" s="510"/>
      <c r="B24" s="511"/>
      <c r="C24" s="511"/>
      <c r="D24" s="511"/>
      <c r="E24" s="511"/>
      <c r="F24" s="511"/>
      <c r="G24" s="511"/>
      <c r="H24" s="31">
        <v>8</v>
      </c>
      <c r="I24" s="8" t="s">
        <v>6</v>
      </c>
      <c r="J24" s="16">
        <f t="shared" ref="J24:O24" si="6">SUM(J195)</f>
        <v>2721893</v>
      </c>
      <c r="K24" s="16">
        <f t="shared" si="6"/>
        <v>0</v>
      </c>
      <c r="L24" s="16">
        <f t="shared" si="6"/>
        <v>0</v>
      </c>
      <c r="M24" s="15">
        <f t="shared" si="6"/>
        <v>0</v>
      </c>
      <c r="N24" s="15">
        <f t="shared" si="6"/>
        <v>0</v>
      </c>
      <c r="O24" s="15">
        <f t="shared" si="6"/>
        <v>0</v>
      </c>
      <c r="P24" s="441">
        <v>0</v>
      </c>
      <c r="Q24" s="443">
        <v>0</v>
      </c>
      <c r="R24" s="443">
        <v>0</v>
      </c>
      <c r="S24" s="59">
        <v>0</v>
      </c>
      <c r="T24" s="75">
        <v>0</v>
      </c>
    </row>
    <row r="25" spans="1:20" s="1" customFormat="1">
      <c r="A25" s="510"/>
      <c r="B25" s="511"/>
      <c r="C25" s="511"/>
      <c r="D25" s="511"/>
      <c r="E25" s="511"/>
      <c r="F25" s="511"/>
      <c r="G25" s="511"/>
      <c r="H25" s="31">
        <v>5</v>
      </c>
      <c r="I25" s="8" t="s">
        <v>152</v>
      </c>
      <c r="J25" s="16">
        <f t="shared" ref="J25:O25" si="7">SUM(J202)</f>
        <v>0</v>
      </c>
      <c r="K25" s="16">
        <f t="shared" si="7"/>
        <v>0</v>
      </c>
      <c r="L25" s="16">
        <f t="shared" si="7"/>
        <v>0</v>
      </c>
      <c r="M25" s="15">
        <f t="shared" si="7"/>
        <v>310000</v>
      </c>
      <c r="N25" s="15">
        <f t="shared" si="7"/>
        <v>0</v>
      </c>
      <c r="O25" s="15">
        <f t="shared" si="7"/>
        <v>0</v>
      </c>
      <c r="P25" s="441">
        <v>0</v>
      </c>
      <c r="Q25" s="443">
        <v>0</v>
      </c>
      <c r="R25" s="443">
        <v>0</v>
      </c>
      <c r="S25" s="74">
        <f>N25/M25*100</f>
        <v>0</v>
      </c>
      <c r="T25" s="75">
        <v>0</v>
      </c>
    </row>
    <row r="26" spans="1:20" s="1" customFormat="1">
      <c r="A26" s="510"/>
      <c r="B26" s="511"/>
      <c r="C26" s="511"/>
      <c r="D26" s="511"/>
      <c r="E26" s="511"/>
      <c r="F26" s="511"/>
      <c r="G26" s="511"/>
      <c r="H26" s="31"/>
      <c r="I26" s="8" t="s">
        <v>7</v>
      </c>
      <c r="J26" s="16">
        <f t="shared" ref="J26:O26" si="8">J24-J25</f>
        <v>2721893</v>
      </c>
      <c r="K26" s="16">
        <f t="shared" si="8"/>
        <v>0</v>
      </c>
      <c r="L26" s="16">
        <f t="shared" si="8"/>
        <v>0</v>
      </c>
      <c r="M26" s="15">
        <f t="shared" si="8"/>
        <v>-310000</v>
      </c>
      <c r="N26" s="15">
        <f t="shared" si="8"/>
        <v>0</v>
      </c>
      <c r="O26" s="15">
        <f t="shared" si="8"/>
        <v>0</v>
      </c>
      <c r="P26" s="441">
        <v>0</v>
      </c>
      <c r="Q26" s="443">
        <v>0</v>
      </c>
      <c r="R26" s="443">
        <v>0</v>
      </c>
      <c r="S26" s="74">
        <f>N26/M26*100</f>
        <v>0</v>
      </c>
      <c r="T26" s="75">
        <v>0</v>
      </c>
    </row>
    <row r="27" spans="1:20" s="1" customFormat="1">
      <c r="A27" s="510"/>
      <c r="B27" s="511"/>
      <c r="C27" s="511"/>
      <c r="D27" s="511"/>
      <c r="E27" s="511"/>
      <c r="F27" s="511"/>
      <c r="G27" s="511"/>
      <c r="H27" s="31"/>
      <c r="I27" s="8"/>
      <c r="J27" s="18"/>
      <c r="K27" s="18"/>
      <c r="L27" s="18"/>
      <c r="M27" s="18"/>
      <c r="N27" s="18"/>
      <c r="O27" s="18"/>
      <c r="P27" s="17"/>
      <c r="Q27" s="19"/>
      <c r="R27" s="19"/>
      <c r="S27" s="18"/>
      <c r="T27" s="42"/>
    </row>
    <row r="28" spans="1:20" s="117" customFormat="1" ht="25.5" customHeight="1">
      <c r="A28" s="516"/>
      <c r="B28" s="517"/>
      <c r="C28" s="517"/>
      <c r="D28" s="517"/>
      <c r="E28" s="517"/>
      <c r="F28" s="517"/>
      <c r="G28" s="517"/>
      <c r="H28" s="754" t="s">
        <v>8</v>
      </c>
      <c r="I28" s="755"/>
      <c r="J28" s="142"/>
      <c r="K28" s="142"/>
      <c r="L28" s="142"/>
      <c r="M28" s="142"/>
      <c r="N28" s="142"/>
      <c r="O28" s="142"/>
      <c r="P28" s="143"/>
      <c r="Q28" s="144"/>
      <c r="R28" s="144"/>
      <c r="S28" s="142"/>
      <c r="T28" s="145"/>
    </row>
    <row r="29" spans="1:20" s="1" customFormat="1">
      <c r="A29" s="510"/>
      <c r="B29" s="511"/>
      <c r="C29" s="511"/>
      <c r="D29" s="511"/>
      <c r="E29" s="511"/>
      <c r="F29" s="511"/>
      <c r="G29" s="511"/>
      <c r="H29" s="31">
        <v>9</v>
      </c>
      <c r="I29" s="55" t="s">
        <v>577</v>
      </c>
      <c r="J29" s="16">
        <f t="shared" ref="J29:O29" si="9">SUM(J214)</f>
        <v>610476</v>
      </c>
      <c r="K29" s="16">
        <f t="shared" si="9"/>
        <v>0</v>
      </c>
      <c r="L29" s="16">
        <f t="shared" si="9"/>
        <v>0</v>
      </c>
      <c r="M29" s="15">
        <f t="shared" si="9"/>
        <v>0</v>
      </c>
      <c r="N29" s="15">
        <f t="shared" si="9"/>
        <v>0</v>
      </c>
      <c r="O29" s="15">
        <f t="shared" si="9"/>
        <v>0</v>
      </c>
      <c r="P29" s="441">
        <f>K29/J29*100</f>
        <v>0</v>
      </c>
      <c r="Q29" s="441">
        <v>0</v>
      </c>
      <c r="R29" s="441">
        <v>0</v>
      </c>
      <c r="S29" s="441">
        <v>0</v>
      </c>
      <c r="T29" s="75">
        <v>0</v>
      </c>
    </row>
    <row r="30" spans="1:20" s="1" customFormat="1">
      <c r="A30" s="510"/>
      <c r="B30" s="511"/>
      <c r="C30" s="511"/>
      <c r="D30" s="511"/>
      <c r="E30" s="511"/>
      <c r="F30" s="511"/>
      <c r="G30" s="511"/>
      <c r="H30" s="31"/>
      <c r="I30" s="687" t="s">
        <v>576</v>
      </c>
      <c r="J30" s="18"/>
      <c r="K30" s="8"/>
      <c r="L30" s="18"/>
      <c r="M30" s="15">
        <v>1000000</v>
      </c>
      <c r="N30" s="444"/>
      <c r="O30" s="444"/>
      <c r="P30" s="441"/>
      <c r="Q30" s="445"/>
      <c r="R30" s="445"/>
      <c r="S30" s="444"/>
      <c r="T30" s="446"/>
    </row>
    <row r="31" spans="1:20" s="117" customFormat="1" ht="27" customHeight="1" thickBot="1">
      <c r="A31" s="518"/>
      <c r="B31" s="519"/>
      <c r="C31" s="519"/>
      <c r="D31" s="519"/>
      <c r="E31" s="519"/>
      <c r="F31" s="519"/>
      <c r="G31" s="519"/>
      <c r="H31" s="752" t="s">
        <v>10</v>
      </c>
      <c r="I31" s="753"/>
      <c r="J31" s="137" t="e">
        <f>J21+J26+J29</f>
        <v>#REF!</v>
      </c>
      <c r="K31" s="137" t="e">
        <f>K21+K26+K29</f>
        <v>#REF!</v>
      </c>
      <c r="L31" s="137" t="e">
        <f>L21+L26+L29</f>
        <v>#REF!</v>
      </c>
      <c r="M31" s="449">
        <f>M21+M26+M30</f>
        <v>0</v>
      </c>
      <c r="N31" s="449">
        <f>N21+N26+N30</f>
        <v>0</v>
      </c>
      <c r="O31" s="449">
        <f>O21+O26+O30</f>
        <v>0</v>
      </c>
      <c r="P31" s="447"/>
      <c r="Q31" s="447"/>
      <c r="R31" s="447"/>
      <c r="S31" s="447"/>
      <c r="T31" s="448"/>
    </row>
    <row r="32" spans="1:20" s="1" customFormat="1">
      <c r="A32" s="520"/>
      <c r="B32" s="520"/>
      <c r="C32" s="520"/>
      <c r="D32" s="520"/>
      <c r="E32" s="520"/>
      <c r="F32" s="520"/>
      <c r="G32" s="520"/>
      <c r="H32" s="62"/>
      <c r="I32" s="63"/>
      <c r="J32" s="64"/>
      <c r="K32" s="64"/>
      <c r="L32" s="64"/>
      <c r="M32" s="64"/>
      <c r="N32" s="64"/>
      <c r="O32" s="64"/>
      <c r="P32" s="65"/>
      <c r="Q32" s="66"/>
      <c r="R32" s="66"/>
      <c r="S32" s="66"/>
      <c r="T32" s="66"/>
    </row>
    <row r="33" spans="1:20" ht="13.8" thickBot="1">
      <c r="A33" s="520"/>
      <c r="B33" s="520"/>
      <c r="C33" s="520"/>
      <c r="D33" s="520"/>
      <c r="E33" s="520"/>
      <c r="F33" s="520"/>
      <c r="G33" s="520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s="6" customFormat="1" ht="24">
      <c r="A34" s="521"/>
      <c r="B34" s="522"/>
      <c r="C34" s="522"/>
      <c r="D34" s="522"/>
      <c r="E34" s="522"/>
      <c r="F34" s="522"/>
      <c r="G34" s="522"/>
      <c r="H34" s="43" t="s">
        <v>11</v>
      </c>
      <c r="I34" s="686" t="s">
        <v>12</v>
      </c>
      <c r="J34" s="86" t="s">
        <v>172</v>
      </c>
      <c r="K34" s="86" t="s">
        <v>173</v>
      </c>
      <c r="L34" s="86" t="s">
        <v>174</v>
      </c>
      <c r="M34" s="324" t="s">
        <v>574</v>
      </c>
      <c r="N34" s="324" t="s">
        <v>582</v>
      </c>
      <c r="O34" s="324" t="s">
        <v>621</v>
      </c>
      <c r="P34" s="306" t="s">
        <v>169</v>
      </c>
      <c r="Q34" s="307" t="s">
        <v>170</v>
      </c>
      <c r="R34" s="306" t="s">
        <v>171</v>
      </c>
      <c r="S34" s="307" t="s">
        <v>169</v>
      </c>
      <c r="T34" s="308" t="s">
        <v>170</v>
      </c>
    </row>
    <row r="35" spans="1:20" s="320" customFormat="1" ht="10.8" thickBot="1">
      <c r="A35" s="523"/>
      <c r="B35" s="524"/>
      <c r="C35" s="524"/>
      <c r="D35" s="524"/>
      <c r="E35" s="524"/>
      <c r="F35" s="524"/>
      <c r="G35" s="524"/>
      <c r="H35" s="313"/>
      <c r="I35" s="314"/>
      <c r="J35" s="315">
        <v>1</v>
      </c>
      <c r="K35" s="315">
        <v>2</v>
      </c>
      <c r="L35" s="315">
        <v>3</v>
      </c>
      <c r="M35" s="315">
        <v>1</v>
      </c>
      <c r="N35" s="315">
        <v>2</v>
      </c>
      <c r="O35" s="315">
        <v>3</v>
      </c>
      <c r="P35" s="316">
        <v>7</v>
      </c>
      <c r="Q35" s="317">
        <v>8</v>
      </c>
      <c r="R35" s="317">
        <v>9</v>
      </c>
      <c r="S35" s="318">
        <v>4</v>
      </c>
      <c r="T35" s="319">
        <v>5</v>
      </c>
    </row>
    <row r="36" spans="1:20" s="5" customFormat="1" ht="13.8" thickBot="1">
      <c r="A36" s="525"/>
      <c r="B36" s="526"/>
      <c r="C36" s="526"/>
      <c r="D36" s="526"/>
      <c r="E36" s="526"/>
      <c r="F36" s="526"/>
      <c r="G36" s="526"/>
      <c r="H36" s="44" t="s">
        <v>0</v>
      </c>
      <c r="I36" s="45"/>
      <c r="J36" s="46"/>
      <c r="K36" s="46"/>
      <c r="L36" s="46"/>
      <c r="M36" s="46"/>
      <c r="N36" s="46"/>
      <c r="O36" s="46"/>
      <c r="P36" s="47"/>
      <c r="Q36" s="46"/>
      <c r="R36" s="46"/>
      <c r="S36" s="46"/>
      <c r="T36" s="48"/>
    </row>
    <row r="37" spans="1:20" s="94" customFormat="1" ht="13.8" thickBot="1">
      <c r="A37" s="527"/>
      <c r="B37" s="528"/>
      <c r="C37" s="528"/>
      <c r="D37" s="528"/>
      <c r="E37" s="528"/>
      <c r="F37" s="528"/>
      <c r="G37" s="528"/>
      <c r="H37" s="87">
        <v>6</v>
      </c>
      <c r="I37" s="88" t="s">
        <v>1</v>
      </c>
      <c r="J37" s="89" t="e">
        <f>SUM(J38+J53+J63+J74+#REF!+J90)</f>
        <v>#REF!</v>
      </c>
      <c r="K37" s="89" t="e">
        <f>SUM(K38+K53+K63+K74+#REF!)</f>
        <v>#REF!</v>
      </c>
      <c r="L37" s="89" t="e">
        <f>SUM(L38+L53+L63+L74+#REF!)</f>
        <v>#REF!</v>
      </c>
      <c r="M37" s="89">
        <f>SUM(M38+M53+M63+M74+M87+M90)</f>
        <v>13268000</v>
      </c>
      <c r="N37" s="89">
        <f>SUM(N38+N53+N63+N74+N87+N90)</f>
        <v>12160000</v>
      </c>
      <c r="O37" s="89">
        <f>SUM(O38+O53+O63+O74+O87+O90)</f>
        <v>14030000</v>
      </c>
      <c r="P37" s="90" t="e">
        <f>K37/J37*100</f>
        <v>#REF!</v>
      </c>
      <c r="Q37" s="91" t="e">
        <f>L37/K37*100</f>
        <v>#REF!</v>
      </c>
      <c r="R37" s="91" t="e">
        <f>M37/L37*100</f>
        <v>#REF!</v>
      </c>
      <c r="S37" s="92">
        <f>N37/M37*100</f>
        <v>91.649080494422677</v>
      </c>
      <c r="T37" s="93">
        <f>O37/N37*100</f>
        <v>115.37828947368421</v>
      </c>
    </row>
    <row r="38" spans="1:20" s="125" customFormat="1">
      <c r="A38" s="529"/>
      <c r="B38" s="530"/>
      <c r="C38" s="530"/>
      <c r="D38" s="530"/>
      <c r="E38" s="530"/>
      <c r="F38" s="530"/>
      <c r="G38" s="530"/>
      <c r="H38" s="118">
        <v>61</v>
      </c>
      <c r="I38" s="119" t="s">
        <v>13</v>
      </c>
      <c r="J38" s="120" t="e">
        <f>SUM(J39+#REF!+J47+J50+#REF!)</f>
        <v>#REF!</v>
      </c>
      <c r="K38" s="120" t="e">
        <f>SUM(K39+#REF!+K47+K50+#REF!)</f>
        <v>#REF!</v>
      </c>
      <c r="L38" s="120" t="e">
        <f>SUM(L39+#REF!+L47+L50+#REF!)</f>
        <v>#REF!</v>
      </c>
      <c r="M38" s="120">
        <f t="shared" ref="M38:R38" si="10">SUM(M39+M47+M50)</f>
        <v>3335000</v>
      </c>
      <c r="N38" s="120">
        <f t="shared" si="10"/>
        <v>3535000</v>
      </c>
      <c r="O38" s="120">
        <f t="shared" si="10"/>
        <v>3637000</v>
      </c>
      <c r="P38" s="120" t="e">
        <f t="shared" si="10"/>
        <v>#REF!</v>
      </c>
      <c r="Q38" s="120" t="e">
        <f t="shared" si="10"/>
        <v>#REF!</v>
      </c>
      <c r="R38" s="120" t="e">
        <f t="shared" si="10"/>
        <v>#REF!</v>
      </c>
      <c r="S38" s="123">
        <f t="shared" ref="R38:S80" si="11">N38/M38*100</f>
        <v>105.99700149925037</v>
      </c>
      <c r="T38" s="124">
        <f>O38/N38*100</f>
        <v>102.88543140028288</v>
      </c>
    </row>
    <row r="39" spans="1:20" s="457" customFormat="1">
      <c r="A39" s="531" t="s">
        <v>378</v>
      </c>
      <c r="B39" s="532"/>
      <c r="C39" s="532"/>
      <c r="D39" s="532"/>
      <c r="E39" s="532"/>
      <c r="F39" s="532"/>
      <c r="G39" s="532"/>
      <c r="H39" s="450">
        <v>611</v>
      </c>
      <c r="I39" s="451" t="s">
        <v>14</v>
      </c>
      <c r="J39" s="452">
        <f t="shared" ref="J39:O39" si="12">SUM(J40:J46)</f>
        <v>2154483</v>
      </c>
      <c r="K39" s="452">
        <f t="shared" si="12"/>
        <v>1910000</v>
      </c>
      <c r="L39" s="452">
        <f t="shared" si="12"/>
        <v>2210000</v>
      </c>
      <c r="M39" s="452">
        <f>SUM(M40:M46)</f>
        <v>3100000</v>
      </c>
      <c r="N39" s="452">
        <f t="shared" si="12"/>
        <v>3303000</v>
      </c>
      <c r="O39" s="452">
        <f t="shared" si="12"/>
        <v>3405000</v>
      </c>
      <c r="P39" s="453">
        <f t="shared" ref="P39:P55" si="13">K39/J39*100</f>
        <v>88.652358825760061</v>
      </c>
      <c r="Q39" s="454">
        <f t="shared" ref="Q39:Q56" si="14">L39/K39*100</f>
        <v>115.70680628272252</v>
      </c>
      <c r="R39" s="454">
        <f t="shared" si="11"/>
        <v>140.27149321266967</v>
      </c>
      <c r="S39" s="455">
        <f t="shared" si="11"/>
        <v>106.54838709677419</v>
      </c>
      <c r="T39" s="456">
        <f>O39/N39*100</f>
        <v>103.08810172570391</v>
      </c>
    </row>
    <row r="40" spans="1:20" s="461" customFormat="1">
      <c r="A40" s="531"/>
      <c r="B40" s="532"/>
      <c r="C40" s="532"/>
      <c r="D40" s="532"/>
      <c r="E40" s="532"/>
      <c r="F40" s="532"/>
      <c r="G40" s="532"/>
      <c r="H40" s="458">
        <v>6111</v>
      </c>
      <c r="I40" s="459" t="s">
        <v>15</v>
      </c>
      <c r="J40" s="460">
        <v>1821860</v>
      </c>
      <c r="K40" s="460">
        <v>1700000</v>
      </c>
      <c r="L40" s="460">
        <v>2000000</v>
      </c>
      <c r="M40" s="460">
        <v>2800000</v>
      </c>
      <c r="N40" s="460">
        <v>3000000</v>
      </c>
      <c r="O40" s="460">
        <v>3100000</v>
      </c>
      <c r="P40" s="453">
        <f t="shared" si="13"/>
        <v>93.311231378920439</v>
      </c>
      <c r="Q40" s="454">
        <f t="shared" si="14"/>
        <v>117.64705882352942</v>
      </c>
      <c r="R40" s="454">
        <f t="shared" si="11"/>
        <v>140</v>
      </c>
      <c r="S40" s="455">
        <f t="shared" si="11"/>
        <v>107.14285714285714</v>
      </c>
      <c r="T40" s="456"/>
    </row>
    <row r="41" spans="1:20" s="467" customFormat="1">
      <c r="A41" s="533"/>
      <c r="B41" s="534"/>
      <c r="C41" s="534"/>
      <c r="D41" s="534"/>
      <c r="E41" s="534"/>
      <c r="F41" s="534"/>
      <c r="G41" s="534"/>
      <c r="H41" s="458">
        <v>6112</v>
      </c>
      <c r="I41" s="459" t="s">
        <v>16</v>
      </c>
      <c r="J41" s="462">
        <v>175805</v>
      </c>
      <c r="K41" s="462">
        <v>100000</v>
      </c>
      <c r="L41" s="462">
        <v>100000</v>
      </c>
      <c r="M41" s="462">
        <v>140000</v>
      </c>
      <c r="N41" s="462">
        <v>150000</v>
      </c>
      <c r="O41" s="462">
        <v>160000</v>
      </c>
      <c r="P41" s="463">
        <f t="shared" si="13"/>
        <v>56.881203606268308</v>
      </c>
      <c r="Q41" s="464">
        <f t="shared" si="14"/>
        <v>100</v>
      </c>
      <c r="R41" s="464">
        <f t="shared" si="11"/>
        <v>140</v>
      </c>
      <c r="S41" s="465">
        <f t="shared" si="11"/>
        <v>107.14285714285714</v>
      </c>
      <c r="T41" s="466"/>
    </row>
    <row r="42" spans="1:20" s="461" customFormat="1">
      <c r="A42" s="531"/>
      <c r="B42" s="532"/>
      <c r="C42" s="532"/>
      <c r="D42" s="532"/>
      <c r="E42" s="532"/>
      <c r="F42" s="532"/>
      <c r="G42" s="532"/>
      <c r="H42" s="458">
        <v>6113</v>
      </c>
      <c r="I42" s="459" t="s">
        <v>351</v>
      </c>
      <c r="J42" s="460">
        <v>30942</v>
      </c>
      <c r="K42" s="460">
        <v>20000</v>
      </c>
      <c r="L42" s="460">
        <v>20000</v>
      </c>
      <c r="M42" s="460">
        <v>40000</v>
      </c>
      <c r="N42" s="460">
        <v>40000</v>
      </c>
      <c r="O42" s="460">
        <v>40000</v>
      </c>
      <c r="P42" s="453">
        <f t="shared" si="13"/>
        <v>64.6370628918622</v>
      </c>
      <c r="Q42" s="454">
        <f t="shared" si="14"/>
        <v>100</v>
      </c>
      <c r="R42" s="454">
        <f t="shared" si="11"/>
        <v>200</v>
      </c>
      <c r="S42" s="455">
        <f t="shared" si="11"/>
        <v>100</v>
      </c>
      <c r="T42" s="456"/>
    </row>
    <row r="43" spans="1:20" s="461" customFormat="1">
      <c r="A43" s="531"/>
      <c r="B43" s="532"/>
      <c r="C43" s="532"/>
      <c r="D43" s="532"/>
      <c r="E43" s="532"/>
      <c r="F43" s="532"/>
      <c r="G43" s="532"/>
      <c r="H43" s="458">
        <v>6114</v>
      </c>
      <c r="I43" s="468" t="s">
        <v>113</v>
      </c>
      <c r="J43" s="460">
        <v>64474</v>
      </c>
      <c r="K43" s="460">
        <v>30000</v>
      </c>
      <c r="L43" s="460">
        <v>30000</v>
      </c>
      <c r="M43" s="460">
        <v>100000</v>
      </c>
      <c r="N43" s="460">
        <v>100000</v>
      </c>
      <c r="O43" s="460">
        <v>100000</v>
      </c>
      <c r="P43" s="453">
        <f t="shared" si="13"/>
        <v>46.530384340974656</v>
      </c>
      <c r="Q43" s="454">
        <f t="shared" si="14"/>
        <v>100</v>
      </c>
      <c r="R43" s="454">
        <f t="shared" si="11"/>
        <v>333.33333333333337</v>
      </c>
      <c r="S43" s="455">
        <f t="shared" si="11"/>
        <v>100</v>
      </c>
      <c r="T43" s="456"/>
    </row>
    <row r="44" spans="1:20" s="461" customFormat="1">
      <c r="A44" s="531"/>
      <c r="B44" s="532"/>
      <c r="C44" s="532"/>
      <c r="D44" s="532"/>
      <c r="E44" s="532"/>
      <c r="F44" s="532"/>
      <c r="G44" s="532"/>
      <c r="H44" s="458">
        <v>6115</v>
      </c>
      <c r="I44" s="468" t="s">
        <v>17</v>
      </c>
      <c r="J44" s="460">
        <v>61402</v>
      </c>
      <c r="K44" s="460">
        <v>50000</v>
      </c>
      <c r="L44" s="460">
        <v>50000</v>
      </c>
      <c r="M44" s="460">
        <v>140000</v>
      </c>
      <c r="N44" s="460">
        <v>120000</v>
      </c>
      <c r="O44" s="460">
        <v>100000</v>
      </c>
      <c r="P44" s="453">
        <f t="shared" si="13"/>
        <v>81.430572294062088</v>
      </c>
      <c r="Q44" s="454">
        <f t="shared" si="14"/>
        <v>100</v>
      </c>
      <c r="R44" s="454">
        <f t="shared" si="11"/>
        <v>280</v>
      </c>
      <c r="S44" s="455">
        <v>0</v>
      </c>
      <c r="T44" s="456"/>
    </row>
    <row r="45" spans="1:20" s="461" customFormat="1">
      <c r="A45" s="531"/>
      <c r="B45" s="532"/>
      <c r="C45" s="532"/>
      <c r="D45" s="532"/>
      <c r="E45" s="532"/>
      <c r="F45" s="532"/>
      <c r="G45" s="532"/>
      <c r="H45" s="458">
        <v>6116</v>
      </c>
      <c r="I45" s="468" t="s">
        <v>122</v>
      </c>
      <c r="J45" s="460">
        <v>0</v>
      </c>
      <c r="K45" s="460">
        <v>10000</v>
      </c>
      <c r="L45" s="460">
        <v>10000</v>
      </c>
      <c r="M45" s="460">
        <v>5000</v>
      </c>
      <c r="N45" s="460">
        <v>3000</v>
      </c>
      <c r="O45" s="460">
        <v>5000</v>
      </c>
      <c r="P45" s="453">
        <v>0</v>
      </c>
      <c r="Q45" s="454">
        <f t="shared" si="14"/>
        <v>100</v>
      </c>
      <c r="R45" s="454">
        <f t="shared" si="11"/>
        <v>50</v>
      </c>
      <c r="S45" s="455">
        <f t="shared" si="11"/>
        <v>60</v>
      </c>
      <c r="T45" s="456"/>
    </row>
    <row r="46" spans="1:20" s="461" customFormat="1">
      <c r="A46" s="531"/>
      <c r="B46" s="532"/>
      <c r="C46" s="532"/>
      <c r="D46" s="532"/>
      <c r="E46" s="532"/>
      <c r="F46" s="532"/>
      <c r="G46" s="532"/>
      <c r="H46" s="458">
        <v>6117</v>
      </c>
      <c r="I46" s="459" t="s">
        <v>350</v>
      </c>
      <c r="J46" s="460">
        <v>0</v>
      </c>
      <c r="K46" s="460">
        <v>0</v>
      </c>
      <c r="L46" s="460">
        <v>0</v>
      </c>
      <c r="M46" s="460">
        <v>-125000</v>
      </c>
      <c r="N46" s="460">
        <v>-110000</v>
      </c>
      <c r="O46" s="460">
        <v>-100000</v>
      </c>
      <c r="P46" s="453">
        <v>0</v>
      </c>
      <c r="Q46" s="454">
        <v>0</v>
      </c>
      <c r="R46" s="454">
        <v>0</v>
      </c>
      <c r="S46" s="455">
        <v>0</v>
      </c>
      <c r="T46" s="456"/>
    </row>
    <row r="47" spans="1:20" s="457" customFormat="1">
      <c r="A47" s="531" t="s">
        <v>378</v>
      </c>
      <c r="B47" s="532"/>
      <c r="C47" s="532"/>
      <c r="D47" s="532"/>
      <c r="E47" s="532"/>
      <c r="F47" s="532"/>
      <c r="G47" s="532"/>
      <c r="H47" s="450">
        <v>613</v>
      </c>
      <c r="I47" s="451" t="s">
        <v>18</v>
      </c>
      <c r="J47" s="452" t="e">
        <f>SUM(J48+J49)</f>
        <v>#REF!</v>
      </c>
      <c r="K47" s="452" t="e">
        <f>SUM(K48+K49)</f>
        <v>#REF!</v>
      </c>
      <c r="L47" s="452" t="e">
        <f>SUM(L48+L49)</f>
        <v>#REF!</v>
      </c>
      <c r="M47" s="452">
        <f>M48+M49</f>
        <v>204000</v>
      </c>
      <c r="N47" s="452">
        <f>N48+N49</f>
        <v>201000</v>
      </c>
      <c r="O47" s="452">
        <f>O48+O49</f>
        <v>201000</v>
      </c>
      <c r="P47" s="453" t="e">
        <f t="shared" si="13"/>
        <v>#REF!</v>
      </c>
      <c r="Q47" s="454" t="e">
        <f t="shared" si="14"/>
        <v>#REF!</v>
      </c>
      <c r="R47" s="454" t="e">
        <f t="shared" si="11"/>
        <v>#REF!</v>
      </c>
      <c r="S47" s="455">
        <f t="shared" si="11"/>
        <v>98.529411764705884</v>
      </c>
      <c r="T47" s="456">
        <f>O47/N47*100</f>
        <v>100</v>
      </c>
    </row>
    <row r="48" spans="1:20" s="461" customFormat="1">
      <c r="A48" s="531"/>
      <c r="B48" s="532"/>
      <c r="C48" s="532"/>
      <c r="D48" s="532"/>
      <c r="E48" s="532"/>
      <c r="F48" s="532"/>
      <c r="G48" s="532"/>
      <c r="H48" s="475">
        <v>6131</v>
      </c>
      <c r="I48" s="83" t="s">
        <v>19</v>
      </c>
      <c r="J48" s="452" t="e">
        <f>SUM(#REF!)</f>
        <v>#REF!</v>
      </c>
      <c r="K48" s="452" t="e">
        <f>SUM(#REF!)</f>
        <v>#REF!</v>
      </c>
      <c r="L48" s="452" t="e">
        <f>SUM(#REF!)</f>
        <v>#REF!</v>
      </c>
      <c r="M48" s="476">
        <v>4000</v>
      </c>
      <c r="N48" s="476">
        <v>1000</v>
      </c>
      <c r="O48" s="476">
        <v>1000</v>
      </c>
      <c r="P48" s="453">
        <v>0</v>
      </c>
      <c r="Q48" s="454" t="e">
        <f t="shared" si="14"/>
        <v>#REF!</v>
      </c>
      <c r="R48" s="454" t="e">
        <f t="shared" si="11"/>
        <v>#REF!</v>
      </c>
      <c r="S48" s="455">
        <f t="shared" si="11"/>
        <v>25</v>
      </c>
      <c r="T48" s="456"/>
    </row>
    <row r="49" spans="1:20" s="474" customFormat="1">
      <c r="A49" s="531"/>
      <c r="B49" s="532"/>
      <c r="C49" s="532"/>
      <c r="D49" s="532"/>
      <c r="E49" s="532"/>
      <c r="F49" s="532"/>
      <c r="G49" s="532"/>
      <c r="H49" s="475">
        <v>6134</v>
      </c>
      <c r="I49" s="83" t="s">
        <v>20</v>
      </c>
      <c r="J49" s="476" t="e">
        <f>SUM(#REF!)</f>
        <v>#REF!</v>
      </c>
      <c r="K49" s="476" t="e">
        <f>SUM(#REF!)</f>
        <v>#REF!</v>
      </c>
      <c r="L49" s="476" t="e">
        <f>SUM(#REF!)</f>
        <v>#REF!</v>
      </c>
      <c r="M49" s="476">
        <v>200000</v>
      </c>
      <c r="N49" s="476">
        <v>200000</v>
      </c>
      <c r="O49" s="476">
        <v>200000</v>
      </c>
      <c r="P49" s="453" t="e">
        <f t="shared" si="13"/>
        <v>#REF!</v>
      </c>
      <c r="Q49" s="454" t="e">
        <f t="shared" si="14"/>
        <v>#REF!</v>
      </c>
      <c r="R49" s="454" t="e">
        <f t="shared" si="11"/>
        <v>#REF!</v>
      </c>
      <c r="S49" s="455">
        <f t="shared" si="11"/>
        <v>100</v>
      </c>
      <c r="T49" s="456"/>
    </row>
    <row r="50" spans="1:20" s="457" customFormat="1">
      <c r="A50" s="531" t="s">
        <v>378</v>
      </c>
      <c r="B50" s="532"/>
      <c r="C50" s="532"/>
      <c r="D50" s="532"/>
      <c r="E50" s="532"/>
      <c r="F50" s="532"/>
      <c r="G50" s="532"/>
      <c r="H50" s="450">
        <v>614</v>
      </c>
      <c r="I50" s="451" t="s">
        <v>21</v>
      </c>
      <c r="J50" s="452" t="e">
        <f t="shared" ref="J50:O50" si="15">SUM(J51+J52)</f>
        <v>#REF!</v>
      </c>
      <c r="K50" s="452" t="e">
        <f t="shared" si="15"/>
        <v>#REF!</v>
      </c>
      <c r="L50" s="452" t="e">
        <f t="shared" si="15"/>
        <v>#REF!</v>
      </c>
      <c r="M50" s="452">
        <f t="shared" si="15"/>
        <v>31000</v>
      </c>
      <c r="N50" s="452">
        <f t="shared" si="15"/>
        <v>31000</v>
      </c>
      <c r="O50" s="452">
        <f t="shared" si="15"/>
        <v>31000</v>
      </c>
      <c r="P50" s="453" t="e">
        <f t="shared" si="13"/>
        <v>#REF!</v>
      </c>
      <c r="Q50" s="454" t="e">
        <f t="shared" si="14"/>
        <v>#REF!</v>
      </c>
      <c r="R50" s="454" t="e">
        <f t="shared" si="11"/>
        <v>#REF!</v>
      </c>
      <c r="S50" s="455">
        <f t="shared" si="11"/>
        <v>100</v>
      </c>
      <c r="T50" s="456">
        <f>O50/N50*100</f>
        <v>100</v>
      </c>
    </row>
    <row r="51" spans="1:20" s="461" customFormat="1">
      <c r="A51" s="531"/>
      <c r="B51" s="532"/>
      <c r="C51" s="532"/>
      <c r="D51" s="532"/>
      <c r="E51" s="532"/>
      <c r="F51" s="532"/>
      <c r="G51" s="532"/>
      <c r="H51" s="475">
        <v>6142</v>
      </c>
      <c r="I51" s="83" t="s">
        <v>22</v>
      </c>
      <c r="J51" s="476" t="e">
        <f>SUM(#REF!)</f>
        <v>#REF!</v>
      </c>
      <c r="K51" s="476" t="e">
        <f>SUM(#REF!)</f>
        <v>#REF!</v>
      </c>
      <c r="L51" s="476" t="e">
        <f>SUM(#REF!)</f>
        <v>#REF!</v>
      </c>
      <c r="M51" s="476">
        <v>30000</v>
      </c>
      <c r="N51" s="476">
        <v>30000</v>
      </c>
      <c r="O51" s="476">
        <v>30000</v>
      </c>
      <c r="P51" s="453" t="e">
        <f t="shared" si="13"/>
        <v>#REF!</v>
      </c>
      <c r="Q51" s="454" t="e">
        <f t="shared" si="14"/>
        <v>#REF!</v>
      </c>
      <c r="R51" s="454" t="e">
        <f t="shared" si="11"/>
        <v>#REF!</v>
      </c>
      <c r="S51" s="455">
        <f t="shared" si="11"/>
        <v>100</v>
      </c>
      <c r="T51" s="456"/>
    </row>
    <row r="52" spans="1:20" s="474" customFormat="1">
      <c r="A52" s="531"/>
      <c r="B52" s="532"/>
      <c r="C52" s="532"/>
      <c r="D52" s="532"/>
      <c r="E52" s="532"/>
      <c r="F52" s="532"/>
      <c r="G52" s="532"/>
      <c r="H52" s="475">
        <v>6145</v>
      </c>
      <c r="I52" s="83" t="s">
        <v>23</v>
      </c>
      <c r="J52" s="476" t="e">
        <f>SUM(#REF!)</f>
        <v>#REF!</v>
      </c>
      <c r="K52" s="476" t="e">
        <f>SUM(#REF!)</f>
        <v>#REF!</v>
      </c>
      <c r="L52" s="476" t="e">
        <f>SUM(#REF!)</f>
        <v>#REF!</v>
      </c>
      <c r="M52" s="476">
        <v>1000</v>
      </c>
      <c r="N52" s="476">
        <v>1000</v>
      </c>
      <c r="O52" s="476">
        <v>1000</v>
      </c>
      <c r="P52" s="453" t="e">
        <f t="shared" si="13"/>
        <v>#REF!</v>
      </c>
      <c r="Q52" s="454" t="e">
        <f t="shared" si="14"/>
        <v>#REF!</v>
      </c>
      <c r="R52" s="454" t="e">
        <f t="shared" si="11"/>
        <v>#REF!</v>
      </c>
      <c r="S52" s="455">
        <f t="shared" si="11"/>
        <v>100</v>
      </c>
      <c r="T52" s="456"/>
    </row>
    <row r="53" spans="1:20" s="125" customFormat="1">
      <c r="A53" s="537"/>
      <c r="B53" s="538"/>
      <c r="C53" s="538"/>
      <c r="D53" s="538"/>
      <c r="E53" s="538"/>
      <c r="F53" s="538"/>
      <c r="G53" s="538"/>
      <c r="H53" s="126">
        <v>63</v>
      </c>
      <c r="I53" s="127" t="s">
        <v>24</v>
      </c>
      <c r="J53" s="128" t="e">
        <f>SUM(J54+J57)</f>
        <v>#REF!</v>
      </c>
      <c r="K53" s="128" t="e">
        <f>SUM(K54+K57)</f>
        <v>#REF!</v>
      </c>
      <c r="L53" s="128" t="e">
        <f>SUM(L54+L57)</f>
        <v>#REF!</v>
      </c>
      <c r="M53" s="128">
        <f>SUM(M54+M57+M60)</f>
        <v>6049000</v>
      </c>
      <c r="N53" s="128">
        <f>SUM(N54+N57+N60)</f>
        <v>6520000</v>
      </c>
      <c r="O53" s="128">
        <f>SUM(O54+O57+O60)</f>
        <v>7410000</v>
      </c>
      <c r="P53" s="121" t="e">
        <f t="shared" si="13"/>
        <v>#REF!</v>
      </c>
      <c r="Q53" s="122" t="e">
        <f t="shared" si="14"/>
        <v>#REF!</v>
      </c>
      <c r="R53" s="122" t="e">
        <f t="shared" si="11"/>
        <v>#REF!</v>
      </c>
      <c r="S53" s="123">
        <f t="shared" si="11"/>
        <v>107.78641097702099</v>
      </c>
      <c r="T53" s="124">
        <f>O53/N53*100</f>
        <v>113.65030674846625</v>
      </c>
    </row>
    <row r="54" spans="1:20" s="457" customFormat="1">
      <c r="A54" s="531"/>
      <c r="B54" s="532"/>
      <c r="C54" s="532"/>
      <c r="D54" s="532" t="s">
        <v>381</v>
      </c>
      <c r="E54" s="532"/>
      <c r="F54" s="532"/>
      <c r="G54" s="532"/>
      <c r="H54" s="450">
        <v>633</v>
      </c>
      <c r="I54" s="451" t="s">
        <v>25</v>
      </c>
      <c r="J54" s="452">
        <f t="shared" ref="J54:R54" si="16">SUM(J55:J56)</f>
        <v>949030</v>
      </c>
      <c r="K54" s="452">
        <f t="shared" si="16"/>
        <v>800000</v>
      </c>
      <c r="L54" s="452">
        <f t="shared" si="16"/>
        <v>1280000</v>
      </c>
      <c r="M54" s="452">
        <f t="shared" si="16"/>
        <v>4710000</v>
      </c>
      <c r="N54" s="452">
        <f t="shared" si="16"/>
        <v>4050000</v>
      </c>
      <c r="O54" s="452">
        <f t="shared" si="16"/>
        <v>3750000</v>
      </c>
      <c r="P54" s="452">
        <f t="shared" si="16"/>
        <v>63.222448183935178</v>
      </c>
      <c r="Q54" s="452">
        <f t="shared" si="16"/>
        <v>246.66666666666666</v>
      </c>
      <c r="R54" s="452">
        <f t="shared" si="16"/>
        <v>335.59322033898303</v>
      </c>
      <c r="S54" s="455">
        <f t="shared" si="11"/>
        <v>85.98726114649682</v>
      </c>
      <c r="T54" s="456">
        <f>O54/N54*100</f>
        <v>92.592592592592595</v>
      </c>
    </row>
    <row r="55" spans="1:20" s="461" customFormat="1">
      <c r="A55" s="531"/>
      <c r="B55" s="532"/>
      <c r="C55" s="532"/>
      <c r="D55" s="532"/>
      <c r="E55" s="532"/>
      <c r="F55" s="532"/>
      <c r="G55" s="532"/>
      <c r="H55" s="458">
        <v>6331</v>
      </c>
      <c r="I55" s="468" t="s">
        <v>393</v>
      </c>
      <c r="J55" s="460">
        <v>949030</v>
      </c>
      <c r="K55" s="460">
        <v>600000</v>
      </c>
      <c r="L55" s="460">
        <v>1180000</v>
      </c>
      <c r="M55" s="460">
        <f>3200000+200000+560000</f>
        <v>3960000</v>
      </c>
      <c r="N55" s="460">
        <v>3200000</v>
      </c>
      <c r="O55" s="460">
        <v>3200000</v>
      </c>
      <c r="P55" s="453">
        <f t="shared" si="13"/>
        <v>63.222448183935178</v>
      </c>
      <c r="Q55" s="454">
        <f t="shared" si="14"/>
        <v>196.66666666666666</v>
      </c>
      <c r="R55" s="454">
        <f t="shared" si="11"/>
        <v>335.59322033898303</v>
      </c>
      <c r="S55" s="455">
        <f t="shared" si="11"/>
        <v>80.808080808080803</v>
      </c>
      <c r="T55" s="456"/>
    </row>
    <row r="56" spans="1:20" s="461" customFormat="1">
      <c r="A56" s="531"/>
      <c r="B56" s="532"/>
      <c r="C56" s="532"/>
      <c r="D56" s="532"/>
      <c r="E56" s="532"/>
      <c r="F56" s="532"/>
      <c r="G56" s="532"/>
      <c r="H56" s="458">
        <v>6332</v>
      </c>
      <c r="I56" s="468" t="s">
        <v>394</v>
      </c>
      <c r="J56" s="460">
        <v>0</v>
      </c>
      <c r="K56" s="460">
        <v>200000</v>
      </c>
      <c r="L56" s="460">
        <v>100000</v>
      </c>
      <c r="M56" s="460">
        <f>300000+250000+200000</f>
        <v>750000</v>
      </c>
      <c r="N56" s="460">
        <f>250000+300000+300000</f>
        <v>850000</v>
      </c>
      <c r="O56" s="460">
        <f>250000+300000</f>
        <v>550000</v>
      </c>
      <c r="P56" s="453">
        <v>0</v>
      </c>
      <c r="Q56" s="454">
        <f t="shared" si="14"/>
        <v>50</v>
      </c>
      <c r="R56" s="454">
        <v>0</v>
      </c>
      <c r="S56" s="455">
        <f t="shared" si="11"/>
        <v>113.33333333333333</v>
      </c>
      <c r="T56" s="456"/>
    </row>
    <row r="57" spans="1:20" s="457" customFormat="1">
      <c r="A57" s="531"/>
      <c r="B57" s="532"/>
      <c r="C57" s="532"/>
      <c r="D57" s="532" t="s">
        <v>381</v>
      </c>
      <c r="E57" s="532"/>
      <c r="F57" s="532"/>
      <c r="G57" s="532"/>
      <c r="H57" s="450">
        <v>634</v>
      </c>
      <c r="I57" s="451" t="s">
        <v>385</v>
      </c>
      <c r="J57" s="452" t="e">
        <f>SUM(J58:J61)</f>
        <v>#REF!</v>
      </c>
      <c r="K57" s="452" t="e">
        <f>SUM(K58:K61)</f>
        <v>#REF!</v>
      </c>
      <c r="L57" s="452" t="e">
        <f>SUM(L58:L61)</f>
        <v>#REF!</v>
      </c>
      <c r="M57" s="452">
        <f>M58+M59</f>
        <v>100000</v>
      </c>
      <c r="N57" s="452">
        <f>N58+N59</f>
        <v>115000</v>
      </c>
      <c r="O57" s="452">
        <f>O58+O59</f>
        <v>125000</v>
      </c>
      <c r="P57" s="453">
        <v>0</v>
      </c>
      <c r="Q57" s="454" t="e">
        <f>L57/K57*100</f>
        <v>#REF!</v>
      </c>
      <c r="R57" s="454" t="e">
        <f>M57/L57*100</f>
        <v>#REF!</v>
      </c>
      <c r="S57" s="455">
        <v>0</v>
      </c>
      <c r="T57" s="456">
        <v>0</v>
      </c>
    </row>
    <row r="58" spans="1:20">
      <c r="A58" s="510"/>
      <c r="B58" s="511"/>
      <c r="C58" s="511"/>
      <c r="D58" s="511"/>
      <c r="E58" s="511"/>
      <c r="F58" s="511"/>
      <c r="G58" s="511"/>
      <c r="H58" s="30">
        <v>6341</v>
      </c>
      <c r="I58" s="20" t="s">
        <v>388</v>
      </c>
      <c r="J58" s="21">
        <v>0</v>
      </c>
      <c r="K58" s="21">
        <v>0</v>
      </c>
      <c r="L58" s="21">
        <v>0</v>
      </c>
      <c r="M58" s="21">
        <v>100000</v>
      </c>
      <c r="N58" s="21">
        <v>115000</v>
      </c>
      <c r="O58" s="21">
        <v>125000</v>
      </c>
      <c r="P58" s="69">
        <v>0</v>
      </c>
      <c r="Q58" s="70">
        <v>0</v>
      </c>
      <c r="R58" s="70">
        <v>0</v>
      </c>
      <c r="S58" s="71">
        <v>0</v>
      </c>
      <c r="T58" s="72"/>
    </row>
    <row r="59" spans="1:20">
      <c r="A59" s="510"/>
      <c r="B59" s="511"/>
      <c r="C59" s="511"/>
      <c r="D59" s="511"/>
      <c r="E59" s="511"/>
      <c r="F59" s="511"/>
      <c r="G59" s="511"/>
      <c r="H59" s="30">
        <v>6342</v>
      </c>
      <c r="I59" s="68" t="s">
        <v>387</v>
      </c>
      <c r="J59" s="21">
        <v>0</v>
      </c>
      <c r="K59" s="21">
        <v>0</v>
      </c>
      <c r="L59" s="21">
        <v>0</v>
      </c>
      <c r="M59" s="21"/>
      <c r="N59" s="21">
        <v>0</v>
      </c>
      <c r="O59" s="21">
        <v>0</v>
      </c>
      <c r="P59" s="69">
        <v>0</v>
      </c>
      <c r="Q59" s="70">
        <v>0</v>
      </c>
      <c r="R59" s="70">
        <v>0</v>
      </c>
      <c r="S59" s="71">
        <v>0</v>
      </c>
      <c r="T59" s="72"/>
    </row>
    <row r="60" spans="1:20" s="457" customFormat="1" ht="21">
      <c r="A60" s="531"/>
      <c r="B60" s="532"/>
      <c r="C60" s="532"/>
      <c r="D60" s="532" t="s">
        <v>381</v>
      </c>
      <c r="E60" s="532"/>
      <c r="F60" s="532"/>
      <c r="G60" s="532"/>
      <c r="H60" s="450">
        <v>638</v>
      </c>
      <c r="I60" s="451" t="s">
        <v>386</v>
      </c>
      <c r="J60" s="452" t="e">
        <f>SUM(J61:J64)</f>
        <v>#REF!</v>
      </c>
      <c r="K60" s="452" t="e">
        <f>SUM(K61:K64)</f>
        <v>#REF!</v>
      </c>
      <c r="L60" s="452" t="e">
        <f>SUM(L61:L64)</f>
        <v>#REF!</v>
      </c>
      <c r="M60" s="452">
        <f>SUM(M61:M62)</f>
        <v>1239000</v>
      </c>
      <c r="N60" s="452">
        <f>SUM(N61:N62)</f>
        <v>2355000</v>
      </c>
      <c r="O60" s="452">
        <f>SUM(O61:O62)</f>
        <v>3535000</v>
      </c>
      <c r="P60" s="453">
        <v>0</v>
      </c>
      <c r="Q60" s="454" t="e">
        <f>L60/K60*100</f>
        <v>#REF!</v>
      </c>
      <c r="R60" s="454" t="e">
        <f>M60/L60*100</f>
        <v>#REF!</v>
      </c>
      <c r="S60" s="455">
        <f>N60/M60*100</f>
        <v>190.0726392251816</v>
      </c>
      <c r="T60" s="456">
        <f>O60/N60*100</f>
        <v>150.10615711252655</v>
      </c>
    </row>
    <row r="61" spans="1:20" ht="21">
      <c r="A61" s="510"/>
      <c r="B61" s="511"/>
      <c r="C61" s="511"/>
      <c r="D61" s="511"/>
      <c r="E61" s="511"/>
      <c r="F61" s="511"/>
      <c r="G61" s="511"/>
      <c r="H61" s="30">
        <v>6381</v>
      </c>
      <c r="I61" s="20" t="s">
        <v>389</v>
      </c>
      <c r="J61" s="21">
        <v>0</v>
      </c>
      <c r="K61" s="21">
        <v>0</v>
      </c>
      <c r="L61" s="21">
        <v>0</v>
      </c>
      <c r="M61" s="21">
        <v>124000</v>
      </c>
      <c r="N61" s="21">
        <v>505000</v>
      </c>
      <c r="O61" s="21">
        <v>535000</v>
      </c>
      <c r="P61" s="69">
        <v>0</v>
      </c>
      <c r="Q61" s="70">
        <v>0</v>
      </c>
      <c r="R61" s="70">
        <v>0</v>
      </c>
      <c r="S61" s="71">
        <v>0</v>
      </c>
      <c r="T61" s="72"/>
    </row>
    <row r="62" spans="1:20" ht="21">
      <c r="A62" s="510"/>
      <c r="B62" s="511"/>
      <c r="C62" s="511"/>
      <c r="D62" s="511"/>
      <c r="E62" s="511"/>
      <c r="F62" s="511"/>
      <c r="G62" s="511"/>
      <c r="H62" s="30">
        <v>6382</v>
      </c>
      <c r="I62" s="20" t="s">
        <v>395</v>
      </c>
      <c r="J62" s="21"/>
      <c r="K62" s="21"/>
      <c r="L62" s="21"/>
      <c r="M62" s="21">
        <f>1000000+115000</f>
        <v>1115000</v>
      </c>
      <c r="N62" s="21">
        <f>850000+1000000</f>
        <v>1850000</v>
      </c>
      <c r="O62" s="21">
        <v>3000000</v>
      </c>
      <c r="P62" s="69"/>
      <c r="Q62" s="70"/>
      <c r="R62" s="70"/>
      <c r="S62" s="71"/>
      <c r="T62" s="72"/>
    </row>
    <row r="63" spans="1:20" s="125" customFormat="1">
      <c r="A63" s="537"/>
      <c r="B63" s="538"/>
      <c r="C63" s="538"/>
      <c r="D63" s="538"/>
      <c r="E63" s="538"/>
      <c r="F63" s="538"/>
      <c r="G63" s="538"/>
      <c r="H63" s="126">
        <v>64</v>
      </c>
      <c r="I63" s="127" t="s">
        <v>26</v>
      </c>
      <c r="J63" s="128" t="e">
        <f>SUM(J64+J67)</f>
        <v>#REF!</v>
      </c>
      <c r="K63" s="128" t="e">
        <f>SUM(K64,K67)</f>
        <v>#REF!</v>
      </c>
      <c r="L63" s="128" t="e">
        <f>SUM(L64+L67)</f>
        <v>#REF!</v>
      </c>
      <c r="M63" s="128">
        <f>SUM(M64+M67)</f>
        <v>451000</v>
      </c>
      <c r="N63" s="128">
        <f>SUM(N64+N67)</f>
        <v>473000</v>
      </c>
      <c r="O63" s="128">
        <f>SUM(O64+O67)</f>
        <v>476000</v>
      </c>
      <c r="P63" s="121" t="e">
        <f t="shared" ref="P63:P79" si="17">K63/J63*100</f>
        <v>#REF!</v>
      </c>
      <c r="Q63" s="122" t="e">
        <f>L63/K63*100</f>
        <v>#REF!</v>
      </c>
      <c r="R63" s="122" t="e">
        <f t="shared" si="11"/>
        <v>#REF!</v>
      </c>
      <c r="S63" s="123">
        <f t="shared" si="11"/>
        <v>104.8780487804878</v>
      </c>
      <c r="T63" s="124">
        <f>O63/N63*100</f>
        <v>100.63424947145879</v>
      </c>
    </row>
    <row r="64" spans="1:20" s="457" customFormat="1">
      <c r="A64" s="531" t="s">
        <v>378</v>
      </c>
      <c r="B64" s="532"/>
      <c r="C64" s="532"/>
      <c r="D64" s="532"/>
      <c r="E64" s="532"/>
      <c r="F64" s="532"/>
      <c r="G64" s="532"/>
      <c r="H64" s="450">
        <v>641</v>
      </c>
      <c r="I64" s="451" t="s">
        <v>27</v>
      </c>
      <c r="J64" s="452">
        <f t="shared" ref="J64:O64" si="18">SUM(J65:J66)</f>
        <v>2317</v>
      </c>
      <c r="K64" s="452">
        <f t="shared" si="18"/>
        <v>6000</v>
      </c>
      <c r="L64" s="452">
        <f t="shared" si="18"/>
        <v>6000</v>
      </c>
      <c r="M64" s="452">
        <f t="shared" si="18"/>
        <v>6000</v>
      </c>
      <c r="N64" s="452">
        <f t="shared" si="18"/>
        <v>10000</v>
      </c>
      <c r="O64" s="452">
        <f t="shared" si="18"/>
        <v>11000</v>
      </c>
      <c r="P64" s="453">
        <f t="shared" si="17"/>
        <v>258.95554596460937</v>
      </c>
      <c r="Q64" s="454">
        <f>L64/K64*100</f>
        <v>100</v>
      </c>
      <c r="R64" s="454">
        <f t="shared" si="11"/>
        <v>100</v>
      </c>
      <c r="S64" s="455">
        <f t="shared" si="11"/>
        <v>166.66666666666669</v>
      </c>
      <c r="T64" s="456">
        <f>O64/N64*100</f>
        <v>110.00000000000001</v>
      </c>
    </row>
    <row r="65" spans="1:20" s="461" customFormat="1">
      <c r="A65" s="531"/>
      <c r="B65" s="532"/>
      <c r="C65" s="532"/>
      <c r="D65" s="532"/>
      <c r="E65" s="532"/>
      <c r="F65" s="532"/>
      <c r="G65" s="532"/>
      <c r="H65" s="458">
        <v>64132</v>
      </c>
      <c r="I65" s="459" t="s">
        <v>153</v>
      </c>
      <c r="J65" s="460">
        <v>2317</v>
      </c>
      <c r="K65" s="460">
        <v>5000</v>
      </c>
      <c r="L65" s="460">
        <v>5000</v>
      </c>
      <c r="M65" s="460">
        <v>1000</v>
      </c>
      <c r="N65" s="460">
        <v>1000</v>
      </c>
      <c r="O65" s="460">
        <v>1000</v>
      </c>
      <c r="P65" s="453">
        <f t="shared" si="17"/>
        <v>215.79628830384115</v>
      </c>
      <c r="Q65" s="454">
        <f>L65/K65*100</f>
        <v>100</v>
      </c>
      <c r="R65" s="454">
        <f t="shared" si="11"/>
        <v>20</v>
      </c>
      <c r="S65" s="455">
        <f t="shared" si="11"/>
        <v>100</v>
      </c>
      <c r="T65" s="456"/>
    </row>
    <row r="66" spans="1:20" s="461" customFormat="1">
      <c r="A66" s="531"/>
      <c r="B66" s="532"/>
      <c r="C66" s="532"/>
      <c r="D66" s="532"/>
      <c r="E66" s="532"/>
      <c r="F66" s="532"/>
      <c r="G66" s="532"/>
      <c r="H66" s="458">
        <v>64143</v>
      </c>
      <c r="I66" s="468" t="s">
        <v>28</v>
      </c>
      <c r="J66" s="460">
        <v>0</v>
      </c>
      <c r="K66" s="460">
        <v>1000</v>
      </c>
      <c r="L66" s="460">
        <v>1000</v>
      </c>
      <c r="M66" s="460">
        <v>5000</v>
      </c>
      <c r="N66" s="460">
        <v>9000</v>
      </c>
      <c r="O66" s="460">
        <v>10000</v>
      </c>
      <c r="P66" s="453">
        <v>0</v>
      </c>
      <c r="Q66" s="454">
        <v>0</v>
      </c>
      <c r="R66" s="454">
        <v>0</v>
      </c>
      <c r="S66" s="455">
        <f t="shared" si="11"/>
        <v>180</v>
      </c>
      <c r="T66" s="456"/>
    </row>
    <row r="67" spans="1:20" s="457" customFormat="1">
      <c r="A67" s="531"/>
      <c r="B67" s="532"/>
      <c r="C67" s="532"/>
      <c r="D67" s="532"/>
      <c r="E67" s="532"/>
      <c r="F67" s="532" t="s">
        <v>383</v>
      </c>
      <c r="G67" s="532"/>
      <c r="H67" s="450">
        <v>642</v>
      </c>
      <c r="I67" s="451" t="s">
        <v>29</v>
      </c>
      <c r="J67" s="452" t="e">
        <f>SUM(J68,#REF!,J72,#REF!,J73)</f>
        <v>#REF!</v>
      </c>
      <c r="K67" s="452" t="e">
        <f>SUM(K68,#REF!,K72,#REF!,K73)</f>
        <v>#REF!</v>
      </c>
      <c r="L67" s="452" t="e">
        <f>SUM(L68,#REF!,L72,#REF!,L73)</f>
        <v>#REF!</v>
      </c>
      <c r="M67" s="452">
        <f>SUM(M68:M73)</f>
        <v>445000</v>
      </c>
      <c r="N67" s="452">
        <f>SUM(N68:N73)</f>
        <v>463000</v>
      </c>
      <c r="O67" s="452">
        <f>SUM(O68:O73)</f>
        <v>465000</v>
      </c>
      <c r="P67" s="453" t="e">
        <f t="shared" si="17"/>
        <v>#REF!</v>
      </c>
      <c r="Q67" s="454" t="e">
        <f t="shared" ref="Q67:Q72" si="19">L67/K67*100</f>
        <v>#REF!</v>
      </c>
      <c r="R67" s="454" t="e">
        <f t="shared" si="11"/>
        <v>#REF!</v>
      </c>
      <c r="S67" s="455">
        <f t="shared" si="11"/>
        <v>104.04494382022472</v>
      </c>
      <c r="T67" s="456">
        <f>O67/N67*100</f>
        <v>100.43196544276458</v>
      </c>
    </row>
    <row r="68" spans="1:20" s="34" customFormat="1">
      <c r="A68" s="543"/>
      <c r="B68" s="544"/>
      <c r="C68" s="544"/>
      <c r="D68" s="544"/>
      <c r="E68" s="544"/>
      <c r="F68" s="544"/>
      <c r="G68" s="544"/>
      <c r="H68" s="33">
        <v>6421</v>
      </c>
      <c r="I68" s="13" t="s">
        <v>30</v>
      </c>
      <c r="J68" s="35">
        <v>68144</v>
      </c>
      <c r="K68" s="35">
        <v>40000</v>
      </c>
      <c r="L68" s="35">
        <v>40000</v>
      </c>
      <c r="M68" s="35">
        <v>30000</v>
      </c>
      <c r="N68" s="35">
        <v>25000</v>
      </c>
      <c r="O68" s="35">
        <v>25000</v>
      </c>
      <c r="P68" s="545">
        <f t="shared" si="17"/>
        <v>58.699225170227756</v>
      </c>
      <c r="Q68" s="546">
        <f t="shared" si="19"/>
        <v>100</v>
      </c>
      <c r="R68" s="546">
        <f t="shared" si="11"/>
        <v>75</v>
      </c>
      <c r="S68" s="547">
        <f t="shared" si="11"/>
        <v>83.333333333333343</v>
      </c>
      <c r="T68" s="548"/>
    </row>
    <row r="69" spans="1:20">
      <c r="A69" s="514"/>
      <c r="B69" s="515"/>
      <c r="C69" s="515"/>
      <c r="D69" s="515"/>
      <c r="E69" s="515"/>
      <c r="F69" s="515"/>
      <c r="G69" s="515"/>
      <c r="H69" s="52">
        <v>64222</v>
      </c>
      <c r="I69" s="53" t="s">
        <v>154</v>
      </c>
      <c r="J69" s="22">
        <v>78532</v>
      </c>
      <c r="K69" s="22">
        <v>200000</v>
      </c>
      <c r="L69" s="22">
        <v>100000</v>
      </c>
      <c r="M69" s="22">
        <v>270000</v>
      </c>
      <c r="N69" s="22">
        <v>270000</v>
      </c>
      <c r="O69" s="22">
        <v>270000</v>
      </c>
      <c r="P69" s="69">
        <f t="shared" si="17"/>
        <v>254.67325421484236</v>
      </c>
      <c r="Q69" s="70">
        <f t="shared" si="19"/>
        <v>50</v>
      </c>
      <c r="R69" s="70">
        <f t="shared" si="11"/>
        <v>270</v>
      </c>
      <c r="S69" s="71">
        <f t="shared" si="11"/>
        <v>100</v>
      </c>
      <c r="T69" s="72"/>
    </row>
    <row r="70" spans="1:20">
      <c r="A70" s="510"/>
      <c r="B70" s="511"/>
      <c r="C70" s="511"/>
      <c r="D70" s="511"/>
      <c r="E70" s="511"/>
      <c r="F70" s="511"/>
      <c r="G70" s="511"/>
      <c r="H70" s="30">
        <v>64222</v>
      </c>
      <c r="I70" s="20" t="s">
        <v>620</v>
      </c>
      <c r="J70" s="21">
        <v>83837</v>
      </c>
      <c r="K70" s="21">
        <v>50000</v>
      </c>
      <c r="L70" s="21">
        <v>50000</v>
      </c>
      <c r="M70" s="21">
        <v>30000</v>
      </c>
      <c r="N70" s="21">
        <v>33000</v>
      </c>
      <c r="O70" s="21">
        <v>35000</v>
      </c>
      <c r="P70" s="69">
        <f t="shared" si="17"/>
        <v>59.639538628529166</v>
      </c>
      <c r="Q70" s="70">
        <f t="shared" si="19"/>
        <v>100</v>
      </c>
      <c r="R70" s="70">
        <f t="shared" si="11"/>
        <v>60</v>
      </c>
      <c r="S70" s="71">
        <f t="shared" si="11"/>
        <v>110.00000000000001</v>
      </c>
      <c r="T70" s="72"/>
    </row>
    <row r="71" spans="1:20">
      <c r="A71" s="510"/>
      <c r="B71" s="511"/>
      <c r="C71" s="511"/>
      <c r="D71" s="511"/>
      <c r="E71" s="511"/>
      <c r="F71" s="511"/>
      <c r="G71" s="511"/>
      <c r="H71" s="30">
        <v>64225</v>
      </c>
      <c r="I71" s="20" t="s">
        <v>131</v>
      </c>
      <c r="J71" s="21">
        <v>13319</v>
      </c>
      <c r="K71" s="21">
        <v>20000</v>
      </c>
      <c r="L71" s="21">
        <v>20000</v>
      </c>
      <c r="M71" s="21">
        <v>40000</v>
      </c>
      <c r="N71" s="21">
        <v>50000</v>
      </c>
      <c r="O71" s="21">
        <v>50000</v>
      </c>
      <c r="P71" s="69">
        <f t="shared" si="17"/>
        <v>150.16142353029508</v>
      </c>
      <c r="Q71" s="70">
        <f t="shared" si="19"/>
        <v>100</v>
      </c>
      <c r="R71" s="70">
        <f t="shared" si="11"/>
        <v>200</v>
      </c>
      <c r="S71" s="71">
        <f t="shared" si="11"/>
        <v>125</v>
      </c>
      <c r="T71" s="72"/>
    </row>
    <row r="72" spans="1:20">
      <c r="A72" s="510"/>
      <c r="B72" s="511"/>
      <c r="C72" s="511"/>
      <c r="D72" s="511"/>
      <c r="E72" s="511"/>
      <c r="F72" s="511"/>
      <c r="G72" s="511"/>
      <c r="H72" s="29">
        <v>6423</v>
      </c>
      <c r="I72" s="12" t="s">
        <v>396</v>
      </c>
      <c r="J72" s="16" t="e">
        <f>SUM(#REF!)</f>
        <v>#REF!</v>
      </c>
      <c r="K72" s="16" t="e">
        <f>SUM(#REF!)</f>
        <v>#REF!</v>
      </c>
      <c r="L72" s="16" t="e">
        <f>SUM(#REF!)</f>
        <v>#REF!</v>
      </c>
      <c r="M72" s="16">
        <v>70000</v>
      </c>
      <c r="N72" s="16">
        <v>80000</v>
      </c>
      <c r="O72" s="16">
        <v>80000</v>
      </c>
      <c r="P72" s="69" t="e">
        <f t="shared" si="17"/>
        <v>#REF!</v>
      </c>
      <c r="Q72" s="70" t="e">
        <f t="shared" si="19"/>
        <v>#REF!</v>
      </c>
      <c r="R72" s="70" t="e">
        <f t="shared" si="11"/>
        <v>#REF!</v>
      </c>
      <c r="S72" s="71">
        <f t="shared" si="11"/>
        <v>114.28571428571428</v>
      </c>
      <c r="T72" s="72"/>
    </row>
    <row r="73" spans="1:20" s="34" customFormat="1">
      <c r="A73" s="510"/>
      <c r="B73" s="511"/>
      <c r="C73" s="511"/>
      <c r="D73" s="511"/>
      <c r="E73" s="511"/>
      <c r="F73" s="511"/>
      <c r="G73" s="511"/>
      <c r="H73" s="33">
        <v>6429</v>
      </c>
      <c r="I73" s="82" t="s">
        <v>31</v>
      </c>
      <c r="J73" s="35" t="e">
        <f>SUM(#REF!)</f>
        <v>#REF!</v>
      </c>
      <c r="K73" s="35" t="e">
        <f>SUM(#REF!)</f>
        <v>#REF!</v>
      </c>
      <c r="L73" s="35" t="e">
        <f>SUM(#REF!)</f>
        <v>#REF!</v>
      </c>
      <c r="M73" s="35">
        <v>5000</v>
      </c>
      <c r="N73" s="35">
        <v>5000</v>
      </c>
      <c r="O73" s="35">
        <v>5000</v>
      </c>
      <c r="P73" s="69" t="e">
        <f>K73/J73*100</f>
        <v>#REF!</v>
      </c>
      <c r="Q73" s="70">
        <v>0</v>
      </c>
      <c r="R73" s="70" t="e">
        <f>M73/L73*100</f>
        <v>#REF!</v>
      </c>
      <c r="S73" s="71">
        <f>N73/M73*100</f>
        <v>100</v>
      </c>
      <c r="T73" s="72"/>
    </row>
    <row r="74" spans="1:20" s="125" customFormat="1" ht="21">
      <c r="A74" s="537"/>
      <c r="B74" s="538"/>
      <c r="C74" s="538"/>
      <c r="D74" s="538"/>
      <c r="E74" s="538"/>
      <c r="F74" s="538"/>
      <c r="G74" s="538"/>
      <c r="H74" s="303">
        <v>65</v>
      </c>
      <c r="I74" s="127" t="s">
        <v>155</v>
      </c>
      <c r="J74" s="128" t="e">
        <f t="shared" ref="J74:O74" si="20">SUM(J75+J79+J83)</f>
        <v>#REF!</v>
      </c>
      <c r="K74" s="128" t="e">
        <f t="shared" si="20"/>
        <v>#REF!</v>
      </c>
      <c r="L74" s="128" t="e">
        <f t="shared" si="20"/>
        <v>#REF!</v>
      </c>
      <c r="M74" s="128">
        <f t="shared" si="20"/>
        <v>3348000</v>
      </c>
      <c r="N74" s="128">
        <f t="shared" si="20"/>
        <v>1542000</v>
      </c>
      <c r="O74" s="128">
        <f t="shared" si="20"/>
        <v>2412000</v>
      </c>
      <c r="P74" s="121" t="e">
        <f t="shared" si="17"/>
        <v>#REF!</v>
      </c>
      <c r="Q74" s="122" t="e">
        <f>L74/K74*100</f>
        <v>#REF!</v>
      </c>
      <c r="R74" s="122" t="e">
        <f t="shared" si="11"/>
        <v>#REF!</v>
      </c>
      <c r="S74" s="123">
        <f t="shared" si="11"/>
        <v>46.057347670250898</v>
      </c>
      <c r="T74" s="124">
        <f>O74/N74*100</f>
        <v>156.42023346303503</v>
      </c>
    </row>
    <row r="75" spans="1:20" s="457" customFormat="1">
      <c r="A75" s="531" t="s">
        <v>378</v>
      </c>
      <c r="B75" s="532"/>
      <c r="C75" s="532"/>
      <c r="D75" s="532"/>
      <c r="E75" s="532"/>
      <c r="F75" s="532"/>
      <c r="G75" s="532"/>
      <c r="H75" s="450">
        <v>651</v>
      </c>
      <c r="I75" s="451" t="s">
        <v>134</v>
      </c>
      <c r="J75" s="452" t="e">
        <f>SUM(J76+J77)</f>
        <v>#REF!</v>
      </c>
      <c r="K75" s="452" t="e">
        <f>SUM(K76+K77+K78)</f>
        <v>#REF!</v>
      </c>
      <c r="L75" s="452" t="e">
        <f>SUM(L76+L77+L78)</f>
        <v>#REF!</v>
      </c>
      <c r="M75" s="452">
        <f>M76+M77+M78</f>
        <v>55000</v>
      </c>
      <c r="N75" s="452">
        <f>N76+N77+N78</f>
        <v>125000</v>
      </c>
      <c r="O75" s="452">
        <f>O76+O77+O78</f>
        <v>975000</v>
      </c>
      <c r="P75" s="453" t="e">
        <f t="shared" si="17"/>
        <v>#REF!</v>
      </c>
      <c r="Q75" s="454" t="e">
        <f>L75/K75*100</f>
        <v>#REF!</v>
      </c>
      <c r="R75" s="454" t="e">
        <f t="shared" si="11"/>
        <v>#REF!</v>
      </c>
      <c r="S75" s="455">
        <f t="shared" si="11"/>
        <v>227.27272727272728</v>
      </c>
      <c r="T75" s="456">
        <f>O75/N75*100</f>
        <v>780</v>
      </c>
    </row>
    <row r="76" spans="1:20" s="477" customFormat="1">
      <c r="A76" s="531"/>
      <c r="B76" s="532"/>
      <c r="C76" s="532"/>
      <c r="D76" s="532"/>
      <c r="E76" s="532"/>
      <c r="F76" s="532"/>
      <c r="G76" s="532"/>
      <c r="H76" s="475">
        <v>6512</v>
      </c>
      <c r="I76" s="83" t="s">
        <v>156</v>
      </c>
      <c r="J76" s="476" t="e">
        <f>SUM(#REF!)</f>
        <v>#REF!</v>
      </c>
      <c r="K76" s="476" t="e">
        <f>SUM(#REF!)</f>
        <v>#REF!</v>
      </c>
      <c r="L76" s="476" t="e">
        <f>SUM(#REF!)</f>
        <v>#REF!</v>
      </c>
      <c r="M76" s="476">
        <v>35000</v>
      </c>
      <c r="N76" s="476">
        <v>100000</v>
      </c>
      <c r="O76" s="476">
        <f>150000+800000</f>
        <v>950000</v>
      </c>
      <c r="P76" s="453">
        <v>0</v>
      </c>
      <c r="Q76" s="454">
        <v>0</v>
      </c>
      <c r="R76" s="454" t="e">
        <f t="shared" si="11"/>
        <v>#REF!</v>
      </c>
      <c r="S76" s="455">
        <f t="shared" si="11"/>
        <v>285.71428571428572</v>
      </c>
      <c r="T76" s="456"/>
    </row>
    <row r="77" spans="1:20" s="477" customFormat="1">
      <c r="A77" s="531"/>
      <c r="B77" s="532"/>
      <c r="C77" s="532"/>
      <c r="D77" s="532"/>
      <c r="E77" s="532"/>
      <c r="F77" s="532"/>
      <c r="G77" s="532"/>
      <c r="H77" s="475">
        <v>6513</v>
      </c>
      <c r="I77" s="83" t="s">
        <v>32</v>
      </c>
      <c r="J77" s="476" t="e">
        <f>SUM(#REF!,J78)</f>
        <v>#REF!</v>
      </c>
      <c r="K77" s="476" t="e">
        <f>SUM(#REF!)</f>
        <v>#REF!</v>
      </c>
      <c r="L77" s="476" t="e">
        <f>SUM(#REF!)</f>
        <v>#REF!</v>
      </c>
      <c r="M77" s="476">
        <v>0</v>
      </c>
      <c r="N77" s="476">
        <v>0</v>
      </c>
      <c r="O77" s="476">
        <v>0</v>
      </c>
      <c r="P77" s="453">
        <v>0</v>
      </c>
      <c r="Q77" s="454" t="e">
        <f t="shared" ref="Q77:Q82" si="21">L77/K77*100</f>
        <v>#REF!</v>
      </c>
      <c r="R77" s="454" t="e">
        <f t="shared" si="11"/>
        <v>#REF!</v>
      </c>
      <c r="S77" s="455">
        <v>0</v>
      </c>
      <c r="T77" s="456"/>
    </row>
    <row r="78" spans="1:20" s="477" customFormat="1">
      <c r="A78" s="531"/>
      <c r="B78" s="532"/>
      <c r="C78" s="532"/>
      <c r="D78" s="532"/>
      <c r="E78" s="532"/>
      <c r="F78" s="532"/>
      <c r="G78" s="532"/>
      <c r="H78" s="475">
        <v>6514</v>
      </c>
      <c r="I78" s="83" t="s">
        <v>397</v>
      </c>
      <c r="J78" s="476">
        <v>0</v>
      </c>
      <c r="K78" s="476">
        <v>1000</v>
      </c>
      <c r="L78" s="476">
        <v>1000</v>
      </c>
      <c r="M78" s="476">
        <v>20000</v>
      </c>
      <c r="N78" s="476">
        <v>25000</v>
      </c>
      <c r="O78" s="476">
        <v>25000</v>
      </c>
      <c r="P78" s="453">
        <v>0</v>
      </c>
      <c r="Q78" s="454">
        <f t="shared" si="21"/>
        <v>100</v>
      </c>
      <c r="R78" s="454">
        <f t="shared" si="11"/>
        <v>2000</v>
      </c>
      <c r="S78" s="455">
        <f t="shared" si="11"/>
        <v>125</v>
      </c>
      <c r="T78" s="456"/>
    </row>
    <row r="79" spans="1:20" s="457" customFormat="1">
      <c r="A79" s="531"/>
      <c r="B79" s="532"/>
      <c r="C79" s="532" t="s">
        <v>380</v>
      </c>
      <c r="D79" s="532"/>
      <c r="E79" s="532"/>
      <c r="F79" s="532"/>
      <c r="G79" s="532"/>
      <c r="H79" s="450">
        <v>652</v>
      </c>
      <c r="I79" s="451" t="s">
        <v>33</v>
      </c>
      <c r="J79" s="452" t="e">
        <f>SUM(J80+J81+J82)</f>
        <v>#REF!</v>
      </c>
      <c r="K79" s="452" t="e">
        <f>SUM(K80+K81+K82)</f>
        <v>#REF!</v>
      </c>
      <c r="L79" s="452" t="e">
        <f>SUM(L80+L81+L82)</f>
        <v>#REF!</v>
      </c>
      <c r="M79" s="452">
        <f>SUM(M80+M81+M82)</f>
        <v>27000</v>
      </c>
      <c r="N79" s="452">
        <f>SUM(N80+N81+N82)</f>
        <v>42000</v>
      </c>
      <c r="O79" s="452">
        <v>37000</v>
      </c>
      <c r="P79" s="453" t="e">
        <f t="shared" si="17"/>
        <v>#REF!</v>
      </c>
      <c r="Q79" s="454" t="e">
        <f t="shared" si="21"/>
        <v>#REF!</v>
      </c>
      <c r="R79" s="454" t="e">
        <f t="shared" si="11"/>
        <v>#REF!</v>
      </c>
      <c r="S79" s="455">
        <f t="shared" si="11"/>
        <v>155.55555555555557</v>
      </c>
      <c r="T79" s="456">
        <f>O79/N79*100</f>
        <v>88.095238095238088</v>
      </c>
    </row>
    <row r="80" spans="1:20" s="477" customFormat="1">
      <c r="A80" s="531"/>
      <c r="B80" s="532"/>
      <c r="C80" s="532"/>
      <c r="D80" s="532"/>
      <c r="E80" s="532"/>
      <c r="F80" s="532"/>
      <c r="G80" s="532"/>
      <c r="H80" s="475">
        <v>6522</v>
      </c>
      <c r="I80" s="83" t="s">
        <v>145</v>
      </c>
      <c r="J80" s="476" t="e">
        <f>SUM(#REF!)</f>
        <v>#REF!</v>
      </c>
      <c r="K80" s="476" t="e">
        <f>SUM(#REF!)</f>
        <v>#REF!</v>
      </c>
      <c r="L80" s="476" t="e">
        <f>SUM(#REF!)</f>
        <v>#REF!</v>
      </c>
      <c r="M80" s="476">
        <v>5000</v>
      </c>
      <c r="N80" s="476">
        <v>10000</v>
      </c>
      <c r="O80" s="476">
        <v>10000</v>
      </c>
      <c r="P80" s="453" t="e">
        <f t="shared" ref="P80:S132" si="22">K80/J80*100</f>
        <v>#REF!</v>
      </c>
      <c r="Q80" s="454" t="e">
        <f t="shared" si="21"/>
        <v>#REF!</v>
      </c>
      <c r="R80" s="454" t="e">
        <f t="shared" si="11"/>
        <v>#REF!</v>
      </c>
      <c r="S80" s="455">
        <f t="shared" si="11"/>
        <v>200</v>
      </c>
      <c r="T80" s="456"/>
    </row>
    <row r="81" spans="1:20" s="477" customFormat="1">
      <c r="A81" s="531"/>
      <c r="B81" s="532"/>
      <c r="C81" s="532"/>
      <c r="D81" s="532"/>
      <c r="E81" s="532"/>
      <c r="F81" s="532"/>
      <c r="G81" s="532"/>
      <c r="H81" s="475">
        <v>6524</v>
      </c>
      <c r="I81" s="83" t="s">
        <v>36</v>
      </c>
      <c r="J81" s="476" t="e">
        <f>SUM(#REF!)</f>
        <v>#REF!</v>
      </c>
      <c r="K81" s="476" t="e">
        <f>SUM(#REF!)</f>
        <v>#REF!</v>
      </c>
      <c r="L81" s="476" t="e">
        <f>SUM(#REF!)</f>
        <v>#REF!</v>
      </c>
      <c r="M81" s="476">
        <v>20000</v>
      </c>
      <c r="N81" s="476">
        <v>30000</v>
      </c>
      <c r="O81" s="476">
        <v>30000</v>
      </c>
      <c r="P81" s="453" t="e">
        <f t="shared" si="22"/>
        <v>#REF!</v>
      </c>
      <c r="Q81" s="454" t="e">
        <f t="shared" si="21"/>
        <v>#REF!</v>
      </c>
      <c r="R81" s="454" t="e">
        <f>M81/L81*100</f>
        <v>#REF!</v>
      </c>
      <c r="S81" s="455">
        <f>N81/M81*100</f>
        <v>150</v>
      </c>
      <c r="T81" s="456"/>
    </row>
    <row r="82" spans="1:20" s="477" customFormat="1">
      <c r="A82" s="531"/>
      <c r="B82" s="532"/>
      <c r="C82" s="532"/>
      <c r="D82" s="532"/>
      <c r="E82" s="532"/>
      <c r="F82" s="532"/>
      <c r="G82" s="532"/>
      <c r="H82" s="475">
        <v>6526</v>
      </c>
      <c r="I82" s="83" t="s">
        <v>37</v>
      </c>
      <c r="J82" s="476" t="e">
        <f>SUM(#REF!)</f>
        <v>#REF!</v>
      </c>
      <c r="K82" s="476" t="e">
        <f>SUM(#REF!)</f>
        <v>#REF!</v>
      </c>
      <c r="L82" s="476" t="e">
        <f>SUM(#REF!)</f>
        <v>#REF!</v>
      </c>
      <c r="M82" s="476">
        <v>2000</v>
      </c>
      <c r="N82" s="476">
        <v>2000</v>
      </c>
      <c r="O82" s="476">
        <v>2000</v>
      </c>
      <c r="P82" s="453">
        <v>0</v>
      </c>
      <c r="Q82" s="454" t="e">
        <f t="shared" si="21"/>
        <v>#REF!</v>
      </c>
      <c r="R82" s="454" t="e">
        <f>M82/L82*100</f>
        <v>#REF!</v>
      </c>
      <c r="S82" s="455">
        <f>N82/M82*100</f>
        <v>100</v>
      </c>
      <c r="T82" s="456"/>
    </row>
    <row r="83" spans="1:20" s="474" customFormat="1">
      <c r="A83" s="531" t="s">
        <v>378</v>
      </c>
      <c r="B83" s="532"/>
      <c r="C83" s="532"/>
      <c r="D83" s="532"/>
      <c r="E83" s="532"/>
      <c r="F83" s="532"/>
      <c r="G83" s="532"/>
      <c r="H83" s="472">
        <v>653</v>
      </c>
      <c r="I83" s="82" t="s">
        <v>132</v>
      </c>
      <c r="J83" s="473">
        <f t="shared" ref="J83:O83" si="23">SUM(J84:J86)</f>
        <v>93473</v>
      </c>
      <c r="K83" s="473">
        <f t="shared" si="23"/>
        <v>450000</v>
      </c>
      <c r="L83" s="473">
        <f t="shared" si="23"/>
        <v>170000</v>
      </c>
      <c r="M83" s="473">
        <f t="shared" si="23"/>
        <v>3266000</v>
      </c>
      <c r="N83" s="473">
        <f t="shared" si="23"/>
        <v>1375000</v>
      </c>
      <c r="O83" s="473">
        <f t="shared" si="23"/>
        <v>1400000</v>
      </c>
      <c r="P83" s="453">
        <f t="shared" si="22"/>
        <v>481.42244284445781</v>
      </c>
      <c r="Q83" s="454">
        <f t="shared" si="22"/>
        <v>37.777777777777779</v>
      </c>
      <c r="R83" s="454">
        <f t="shared" si="22"/>
        <v>1921.1764705882351</v>
      </c>
      <c r="S83" s="455">
        <f t="shared" si="22"/>
        <v>42.100428658909983</v>
      </c>
      <c r="T83" s="456">
        <f>O83/N83*100</f>
        <v>101.81818181818181</v>
      </c>
    </row>
    <row r="84" spans="1:20">
      <c r="A84" s="510"/>
      <c r="B84" s="511"/>
      <c r="C84" s="511"/>
      <c r="D84" s="511"/>
      <c r="E84" s="511"/>
      <c r="F84" s="511"/>
      <c r="G84" s="511"/>
      <c r="H84" s="32">
        <v>6531</v>
      </c>
      <c r="I84" s="14" t="s">
        <v>34</v>
      </c>
      <c r="J84" s="21">
        <v>70696</v>
      </c>
      <c r="K84" s="21">
        <v>300000</v>
      </c>
      <c r="L84" s="21">
        <v>150000</v>
      </c>
      <c r="M84" s="21">
        <f>2300000+165000</f>
        <v>2465000</v>
      </c>
      <c r="N84" s="21">
        <v>500000</v>
      </c>
      <c r="O84" s="21">
        <v>500000</v>
      </c>
      <c r="P84" s="69">
        <f t="shared" si="22"/>
        <v>424.35215570895099</v>
      </c>
      <c r="Q84" s="70">
        <f t="shared" si="22"/>
        <v>50</v>
      </c>
      <c r="R84" s="70">
        <f t="shared" si="22"/>
        <v>1643.3333333333333</v>
      </c>
      <c r="S84" s="71">
        <f t="shared" si="22"/>
        <v>20.28397565922921</v>
      </c>
      <c r="T84" s="72"/>
    </row>
    <row r="85" spans="1:20">
      <c r="A85" s="510"/>
      <c r="B85" s="511"/>
      <c r="C85" s="511"/>
      <c r="D85" s="511"/>
      <c r="E85" s="511"/>
      <c r="F85" s="511"/>
      <c r="G85" s="511"/>
      <c r="H85" s="32">
        <v>6532</v>
      </c>
      <c r="I85" s="14" t="s">
        <v>35</v>
      </c>
      <c r="J85" s="21">
        <v>0</v>
      </c>
      <c r="K85" s="21">
        <v>100000</v>
      </c>
      <c r="L85" s="21">
        <v>0</v>
      </c>
      <c r="M85" s="21">
        <v>800000</v>
      </c>
      <c r="N85" s="21">
        <v>875000</v>
      </c>
      <c r="O85" s="21">
        <v>900000</v>
      </c>
      <c r="P85" s="69">
        <v>0</v>
      </c>
      <c r="Q85" s="70">
        <f t="shared" si="22"/>
        <v>0</v>
      </c>
      <c r="R85" s="70">
        <v>0</v>
      </c>
      <c r="S85" s="71">
        <f t="shared" si="22"/>
        <v>109.375</v>
      </c>
      <c r="T85" s="72"/>
    </row>
    <row r="86" spans="1:20">
      <c r="A86" s="510"/>
      <c r="B86" s="511"/>
      <c r="C86" s="511"/>
      <c r="D86" s="511"/>
      <c r="E86" s="511"/>
      <c r="F86" s="511"/>
      <c r="G86" s="511"/>
      <c r="H86" s="32">
        <v>6533</v>
      </c>
      <c r="I86" s="14" t="s">
        <v>135</v>
      </c>
      <c r="J86" s="21">
        <v>22777</v>
      </c>
      <c r="K86" s="21">
        <v>50000</v>
      </c>
      <c r="L86" s="21">
        <v>20000</v>
      </c>
      <c r="M86" s="21">
        <v>1000</v>
      </c>
      <c r="N86" s="21">
        <v>0</v>
      </c>
      <c r="O86" s="21">
        <v>0</v>
      </c>
      <c r="P86" s="69">
        <f t="shared" si="22"/>
        <v>219.51969091627518</v>
      </c>
      <c r="Q86" s="70">
        <f t="shared" si="22"/>
        <v>40</v>
      </c>
      <c r="R86" s="70">
        <f t="shared" si="22"/>
        <v>5</v>
      </c>
      <c r="S86" s="71">
        <v>0</v>
      </c>
      <c r="T86" s="72"/>
    </row>
    <row r="87" spans="1:20" s="146" customFormat="1">
      <c r="A87" s="537"/>
      <c r="B87" s="538"/>
      <c r="C87" s="538"/>
      <c r="D87" s="538"/>
      <c r="E87" s="538"/>
      <c r="F87" s="538"/>
      <c r="G87" s="538"/>
      <c r="H87" s="149">
        <v>66</v>
      </c>
      <c r="I87" s="150" t="s">
        <v>583</v>
      </c>
      <c r="J87" s="151">
        <f>SUM(J88)</f>
        <v>4212</v>
      </c>
      <c r="K87" s="151"/>
      <c r="L87" s="151"/>
      <c r="M87" s="128">
        <f>SUM(M88)</f>
        <v>75000</v>
      </c>
      <c r="N87" s="128">
        <f>SUM(N88)</f>
        <v>80000</v>
      </c>
      <c r="O87" s="128">
        <f>SUM(O88)</f>
        <v>85000</v>
      </c>
      <c r="P87" s="152"/>
      <c r="Q87" s="153"/>
      <c r="R87" s="153"/>
      <c r="S87" s="123">
        <f>N87/M87*100</f>
        <v>106.66666666666667</v>
      </c>
      <c r="T87" s="124">
        <f>O87/N87*100</f>
        <v>106.25</v>
      </c>
    </row>
    <row r="88" spans="1:20">
      <c r="A88" s="510"/>
      <c r="B88" s="511"/>
      <c r="C88" s="511"/>
      <c r="D88" s="511"/>
      <c r="E88" s="511"/>
      <c r="F88" s="511"/>
      <c r="G88" s="511"/>
      <c r="H88" s="33">
        <v>661</v>
      </c>
      <c r="I88" s="13" t="s">
        <v>583</v>
      </c>
      <c r="J88" s="35">
        <v>4212</v>
      </c>
      <c r="K88" s="35">
        <v>0</v>
      </c>
      <c r="L88" s="35">
        <v>0</v>
      </c>
      <c r="M88" s="35">
        <f>M89</f>
        <v>75000</v>
      </c>
      <c r="N88" s="35">
        <f>N89</f>
        <v>80000</v>
      </c>
      <c r="O88" s="35">
        <f>O89</f>
        <v>85000</v>
      </c>
      <c r="P88" s="69">
        <v>0</v>
      </c>
      <c r="Q88" s="70">
        <v>0</v>
      </c>
      <c r="R88" s="70">
        <v>0</v>
      </c>
      <c r="S88" s="71">
        <v>0</v>
      </c>
      <c r="T88" s="72"/>
    </row>
    <row r="89" spans="1:20">
      <c r="A89" s="550"/>
      <c r="B89" s="551"/>
      <c r="C89" s="551"/>
      <c r="D89" s="551"/>
      <c r="E89" s="551"/>
      <c r="F89" s="551"/>
      <c r="G89" s="551"/>
      <c r="H89" s="552">
        <v>6615</v>
      </c>
      <c r="I89" s="553" t="s">
        <v>584</v>
      </c>
      <c r="J89" s="554"/>
      <c r="K89" s="554"/>
      <c r="L89" s="554"/>
      <c r="M89" s="554">
        <v>75000</v>
      </c>
      <c r="N89" s="554">
        <v>80000</v>
      </c>
      <c r="O89" s="554">
        <v>85000</v>
      </c>
      <c r="P89" s="555"/>
      <c r="Q89" s="556"/>
      <c r="R89" s="556"/>
      <c r="S89" s="59"/>
      <c r="T89" s="745"/>
    </row>
    <row r="90" spans="1:20" s="146" customFormat="1">
      <c r="A90" s="537"/>
      <c r="B90" s="538"/>
      <c r="C90" s="538"/>
      <c r="D90" s="538"/>
      <c r="E90" s="538"/>
      <c r="F90" s="538"/>
      <c r="G90" s="538"/>
      <c r="H90" s="149">
        <v>68</v>
      </c>
      <c r="I90" s="150" t="s">
        <v>398</v>
      </c>
      <c r="J90" s="151">
        <f>SUM(J91)</f>
        <v>4212</v>
      </c>
      <c r="K90" s="151"/>
      <c r="L90" s="151"/>
      <c r="M90" s="128">
        <f>SUM(M91)</f>
        <v>10000</v>
      </c>
      <c r="N90" s="128">
        <f>SUM(N91)</f>
        <v>10000</v>
      </c>
      <c r="O90" s="128">
        <f>SUM(O91)</f>
        <v>10000</v>
      </c>
      <c r="P90" s="152"/>
      <c r="Q90" s="153"/>
      <c r="R90" s="153"/>
      <c r="S90" s="123">
        <f>N90/M90*100</f>
        <v>100</v>
      </c>
      <c r="T90" s="124">
        <f>O90/N90*100</f>
        <v>100</v>
      </c>
    </row>
    <row r="91" spans="1:20">
      <c r="A91" s="510"/>
      <c r="B91" s="511"/>
      <c r="C91" s="511"/>
      <c r="D91" s="511"/>
      <c r="E91" s="511"/>
      <c r="F91" s="511"/>
      <c r="G91" s="511"/>
      <c r="H91" s="33">
        <v>681</v>
      </c>
      <c r="I91" s="13" t="s">
        <v>399</v>
      </c>
      <c r="J91" s="35">
        <v>4212</v>
      </c>
      <c r="K91" s="35">
        <v>0</v>
      </c>
      <c r="L91" s="35">
        <v>0</v>
      </c>
      <c r="M91" s="35">
        <f>M92</f>
        <v>10000</v>
      </c>
      <c r="N91" s="35">
        <f>N92</f>
        <v>10000</v>
      </c>
      <c r="O91" s="35">
        <f>O92</f>
        <v>10000</v>
      </c>
      <c r="P91" s="69">
        <v>0</v>
      </c>
      <c r="Q91" s="70">
        <v>0</v>
      </c>
      <c r="R91" s="70">
        <v>0</v>
      </c>
      <c r="S91" s="71">
        <v>0</v>
      </c>
      <c r="T91" s="72"/>
    </row>
    <row r="92" spans="1:20">
      <c r="A92" s="550"/>
      <c r="B92" s="551"/>
      <c r="C92" s="551"/>
      <c r="D92" s="551"/>
      <c r="E92" s="551"/>
      <c r="F92" s="551"/>
      <c r="G92" s="551"/>
      <c r="H92" s="552">
        <v>6819</v>
      </c>
      <c r="I92" s="553" t="s">
        <v>400</v>
      </c>
      <c r="J92" s="554"/>
      <c r="K92" s="554"/>
      <c r="L92" s="554"/>
      <c r="M92" s="554">
        <v>10000</v>
      </c>
      <c r="N92" s="554">
        <v>10000</v>
      </c>
      <c r="O92" s="554">
        <v>10000</v>
      </c>
      <c r="P92" s="555"/>
      <c r="Q92" s="556"/>
      <c r="R92" s="556"/>
      <c r="S92" s="557"/>
      <c r="T92" s="558"/>
    </row>
    <row r="93" spans="1:20" s="102" customFormat="1" ht="13.8" thickBot="1">
      <c r="A93" s="539"/>
      <c r="B93" s="540"/>
      <c r="C93" s="540"/>
      <c r="D93" s="540"/>
      <c r="E93" s="540"/>
      <c r="F93" s="540"/>
      <c r="G93" s="540"/>
      <c r="H93" s="95">
        <v>7</v>
      </c>
      <c r="I93" s="96" t="s">
        <v>2</v>
      </c>
      <c r="J93" s="97" t="e">
        <f t="shared" ref="J93:R93" si="24">SUM(J94)</f>
        <v>#REF!</v>
      </c>
      <c r="K93" s="97" t="e">
        <f t="shared" si="24"/>
        <v>#REF!</v>
      </c>
      <c r="L93" s="97" t="e">
        <f t="shared" si="24"/>
        <v>#REF!</v>
      </c>
      <c r="M93" s="97">
        <f t="shared" si="24"/>
        <v>200000</v>
      </c>
      <c r="N93" s="97">
        <f t="shared" si="24"/>
        <v>0</v>
      </c>
      <c r="O93" s="97">
        <f t="shared" si="24"/>
        <v>0</v>
      </c>
      <c r="P93" s="97" t="e">
        <f t="shared" si="24"/>
        <v>#REF!</v>
      </c>
      <c r="Q93" s="97" t="e">
        <f t="shared" si="24"/>
        <v>#REF!</v>
      </c>
      <c r="R93" s="97" t="e">
        <f t="shared" si="24"/>
        <v>#REF!</v>
      </c>
      <c r="S93" s="100">
        <f t="shared" si="22"/>
        <v>0</v>
      </c>
      <c r="T93" s="101">
        <v>0</v>
      </c>
    </row>
    <row r="94" spans="1:20" s="125" customFormat="1">
      <c r="A94" s="529"/>
      <c r="B94" s="530"/>
      <c r="C94" s="530"/>
      <c r="D94" s="530"/>
      <c r="E94" s="530"/>
      <c r="F94" s="530"/>
      <c r="G94" s="530"/>
      <c r="H94" s="118">
        <v>71</v>
      </c>
      <c r="I94" s="129" t="s">
        <v>40</v>
      </c>
      <c r="J94" s="120" t="e">
        <f>SUM(J95+#REF!)</f>
        <v>#REF!</v>
      </c>
      <c r="K94" s="120" t="e">
        <f>SUM(K95+#REF!)</f>
        <v>#REF!</v>
      </c>
      <c r="L94" s="120" t="e">
        <f>SUM(L95+#REF!)</f>
        <v>#REF!</v>
      </c>
      <c r="M94" s="120">
        <f>M95</f>
        <v>200000</v>
      </c>
      <c r="N94" s="120">
        <f>N95</f>
        <v>0</v>
      </c>
      <c r="O94" s="120">
        <f>O95</f>
        <v>0</v>
      </c>
      <c r="P94" s="121" t="e">
        <f t="shared" si="22"/>
        <v>#REF!</v>
      </c>
      <c r="Q94" s="122" t="e">
        <f t="shared" si="22"/>
        <v>#REF!</v>
      </c>
      <c r="R94" s="122" t="e">
        <f t="shared" si="22"/>
        <v>#REF!</v>
      </c>
      <c r="S94" s="123">
        <f t="shared" si="22"/>
        <v>0</v>
      </c>
      <c r="T94" s="124">
        <v>0</v>
      </c>
    </row>
    <row r="95" spans="1:20" s="457" customFormat="1">
      <c r="A95" s="531"/>
      <c r="B95" s="532"/>
      <c r="C95" s="532" t="s">
        <v>380</v>
      </c>
      <c r="D95" s="532"/>
      <c r="E95" s="532"/>
      <c r="F95" s="532"/>
      <c r="G95" s="532"/>
      <c r="H95" s="450">
        <v>711</v>
      </c>
      <c r="I95" s="451" t="s">
        <v>401</v>
      </c>
      <c r="J95" s="452" t="e">
        <f>SUM(#REF!)</f>
        <v>#REF!</v>
      </c>
      <c r="K95" s="452" t="e">
        <f>SUM(#REF!)</f>
        <v>#REF!</v>
      </c>
      <c r="L95" s="452" t="e">
        <f>SUM(#REF!)</f>
        <v>#REF!</v>
      </c>
      <c r="M95" s="452">
        <v>200000</v>
      </c>
      <c r="N95" s="452">
        <v>0</v>
      </c>
      <c r="O95" s="452">
        <v>0</v>
      </c>
      <c r="P95" s="453" t="e">
        <f t="shared" si="22"/>
        <v>#REF!</v>
      </c>
      <c r="Q95" s="454" t="e">
        <f t="shared" si="22"/>
        <v>#REF!</v>
      </c>
      <c r="R95" s="454" t="e">
        <f t="shared" si="22"/>
        <v>#REF!</v>
      </c>
      <c r="S95" s="455">
        <f t="shared" si="22"/>
        <v>0</v>
      </c>
      <c r="T95" s="456">
        <v>0</v>
      </c>
    </row>
    <row r="96" spans="1:20" s="102" customFormat="1" ht="13.8" thickBot="1">
      <c r="A96" s="539"/>
      <c r="B96" s="540"/>
      <c r="C96" s="540"/>
      <c r="D96" s="540"/>
      <c r="E96" s="540"/>
      <c r="F96" s="540"/>
      <c r="G96" s="540"/>
      <c r="H96" s="95">
        <v>3</v>
      </c>
      <c r="I96" s="96" t="s">
        <v>3</v>
      </c>
      <c r="J96" s="97" t="e">
        <f t="shared" ref="J96:R96" si="25">SUM(J97+J105+J135+J142+J146+J150+J154)</f>
        <v>#REF!</v>
      </c>
      <c r="K96" s="97" t="e">
        <f t="shared" si="25"/>
        <v>#REF!</v>
      </c>
      <c r="L96" s="97" t="e">
        <f t="shared" si="25"/>
        <v>#REF!</v>
      </c>
      <c r="M96" s="97">
        <f>SUM(M97+M105+M135+M142+M146+M150+M154)</f>
        <v>7444000</v>
      </c>
      <c r="N96" s="97">
        <f>SUM(N97+N105+N135+N142+N146+N150+N154)</f>
        <v>7798000</v>
      </c>
      <c r="O96" s="97">
        <f t="shared" si="25"/>
        <v>7918000</v>
      </c>
      <c r="P96" s="97" t="e">
        <f t="shared" si="25"/>
        <v>#DIV/0!</v>
      </c>
      <c r="Q96" s="97" t="e">
        <f t="shared" si="25"/>
        <v>#DIV/0!</v>
      </c>
      <c r="R96" s="97" t="e">
        <f t="shared" si="25"/>
        <v>#REF!</v>
      </c>
      <c r="S96" s="100">
        <f t="shared" si="22"/>
        <v>104.75550779150996</v>
      </c>
      <c r="T96" s="101">
        <f>O96/N96*100</f>
        <v>101.53885611695306</v>
      </c>
    </row>
    <row r="97" spans="1:20" s="125" customFormat="1">
      <c r="A97" s="529"/>
      <c r="B97" s="530"/>
      <c r="C97" s="530"/>
      <c r="D97" s="530"/>
      <c r="E97" s="530"/>
      <c r="F97" s="530"/>
      <c r="G97" s="530"/>
      <c r="H97" s="118">
        <v>31</v>
      </c>
      <c r="I97" s="119" t="s">
        <v>42</v>
      </c>
      <c r="J97" s="120">
        <f>SUM(J98+J100+J102)</f>
        <v>454690</v>
      </c>
      <c r="K97" s="120">
        <f>SUM(K98+K100+K102)</f>
        <v>613000</v>
      </c>
      <c r="L97" s="120">
        <f>SUM(L98+L100+L102)</f>
        <v>498000</v>
      </c>
      <c r="M97" s="120">
        <f>SUM(M98+M100+M102)</f>
        <v>850000</v>
      </c>
      <c r="N97" s="120">
        <f>Posebni!G13+Posebni!G563+Posebni!G593</f>
        <v>1130000</v>
      </c>
      <c r="O97" s="120">
        <f>Posebni!H13+Posebni!H563+Posebni!H593</f>
        <v>1140000</v>
      </c>
      <c r="P97" s="120">
        <f>Posebni!I13+Posebni!I563+Posebni!I593</f>
        <v>568.17042606516293</v>
      </c>
      <c r="Q97" s="120">
        <f>Posebni!J13+Posebni!J563+Posebni!J593</f>
        <v>309.09090909090907</v>
      </c>
      <c r="R97" s="120">
        <f>Posebni!K13+Posebni!K563+Posebni!K593</f>
        <v>0</v>
      </c>
      <c r="S97" s="123">
        <f t="shared" si="22"/>
        <v>132.94117647058823</v>
      </c>
      <c r="T97" s="124">
        <f>O97/N97*100</f>
        <v>100.88495575221239</v>
      </c>
    </row>
    <row r="98" spans="1:20" s="457" customFormat="1">
      <c r="A98" s="531" t="s">
        <v>378</v>
      </c>
      <c r="B98" s="532"/>
      <c r="C98" s="532" t="s">
        <v>380</v>
      </c>
      <c r="D98" s="532"/>
      <c r="E98" s="532"/>
      <c r="F98" s="532"/>
      <c r="G98" s="532"/>
      <c r="H98" s="450">
        <v>311</v>
      </c>
      <c r="I98" s="451" t="s">
        <v>43</v>
      </c>
      <c r="J98" s="452">
        <f>SUM(J99)</f>
        <v>382608</v>
      </c>
      <c r="K98" s="452">
        <f>SUM(K99)</f>
        <v>500000</v>
      </c>
      <c r="L98" s="452">
        <f>SUM(L99)</f>
        <v>400000</v>
      </c>
      <c r="M98" s="452">
        <f>M99</f>
        <v>685000</v>
      </c>
      <c r="N98" s="452"/>
      <c r="O98" s="452"/>
      <c r="P98" s="453">
        <f t="shared" si="22"/>
        <v>130.68205578555597</v>
      </c>
      <c r="Q98" s="454">
        <f t="shared" si="22"/>
        <v>80</v>
      </c>
      <c r="R98" s="454">
        <f t="shared" si="22"/>
        <v>171.25</v>
      </c>
      <c r="S98" s="455">
        <f t="shared" si="22"/>
        <v>0</v>
      </c>
      <c r="T98" s="456"/>
    </row>
    <row r="99" spans="1:20" s="461" customFormat="1">
      <c r="A99" s="531"/>
      <c r="B99" s="532"/>
      <c r="C99" s="532"/>
      <c r="D99" s="532"/>
      <c r="E99" s="532"/>
      <c r="F99" s="532"/>
      <c r="G99" s="532"/>
      <c r="H99" s="458">
        <v>3111</v>
      </c>
      <c r="I99" s="468" t="s">
        <v>136</v>
      </c>
      <c r="J99" s="460">
        <v>382608</v>
      </c>
      <c r="K99" s="460">
        <v>500000</v>
      </c>
      <c r="L99" s="460">
        <v>400000</v>
      </c>
      <c r="M99" s="460">
        <f>Posebni!F15+Posebni!F565+Posebni!F595</f>
        <v>685000</v>
      </c>
      <c r="N99" s="460"/>
      <c r="O99" s="460"/>
      <c r="P99" s="453">
        <f t="shared" si="22"/>
        <v>130.68205578555597</v>
      </c>
      <c r="Q99" s="454">
        <f t="shared" si="22"/>
        <v>80</v>
      </c>
      <c r="R99" s="454">
        <f t="shared" si="22"/>
        <v>171.25</v>
      </c>
      <c r="S99" s="455">
        <f t="shared" si="22"/>
        <v>0</v>
      </c>
      <c r="T99" s="456"/>
    </row>
    <row r="100" spans="1:20" s="457" customFormat="1">
      <c r="A100" s="531" t="s">
        <v>378</v>
      </c>
      <c r="B100" s="532"/>
      <c r="C100" s="532"/>
      <c r="D100" s="532"/>
      <c r="E100" s="532"/>
      <c r="F100" s="532"/>
      <c r="G100" s="532"/>
      <c r="H100" s="450">
        <v>312</v>
      </c>
      <c r="I100" s="451" t="s">
        <v>44</v>
      </c>
      <c r="J100" s="452">
        <f>SUM(J101)</f>
        <v>13926</v>
      </c>
      <c r="K100" s="452">
        <f>SUM(K101)</f>
        <v>25000</v>
      </c>
      <c r="L100" s="452">
        <f>SUM(L101)</f>
        <v>25000</v>
      </c>
      <c r="M100" s="452">
        <f>SUM(M101)</f>
        <v>40000</v>
      </c>
      <c r="N100" s="452"/>
      <c r="O100" s="452"/>
      <c r="P100" s="453">
        <f t="shared" si="22"/>
        <v>179.5203217004165</v>
      </c>
      <c r="Q100" s="454">
        <f t="shared" si="22"/>
        <v>100</v>
      </c>
      <c r="R100" s="454">
        <f t="shared" si="22"/>
        <v>160</v>
      </c>
      <c r="S100" s="455">
        <f t="shared" si="22"/>
        <v>0</v>
      </c>
      <c r="T100" s="456"/>
    </row>
    <row r="101" spans="1:20" s="461" customFormat="1">
      <c r="A101" s="531"/>
      <c r="B101" s="532"/>
      <c r="C101" s="532"/>
      <c r="D101" s="532"/>
      <c r="E101" s="532"/>
      <c r="F101" s="532"/>
      <c r="G101" s="532"/>
      <c r="H101" s="458">
        <v>3121</v>
      </c>
      <c r="I101" s="468" t="s">
        <v>44</v>
      </c>
      <c r="J101" s="460">
        <v>13926</v>
      </c>
      <c r="K101" s="460">
        <v>25000</v>
      </c>
      <c r="L101" s="460">
        <v>25000</v>
      </c>
      <c r="M101" s="460">
        <f>Posebni!F17+Posebni!F567</f>
        <v>40000</v>
      </c>
      <c r="N101" s="460"/>
      <c r="O101" s="460"/>
      <c r="P101" s="453">
        <f t="shared" si="22"/>
        <v>179.5203217004165</v>
      </c>
      <c r="Q101" s="454">
        <f t="shared" si="22"/>
        <v>100</v>
      </c>
      <c r="R101" s="454">
        <f t="shared" si="22"/>
        <v>160</v>
      </c>
      <c r="S101" s="455">
        <f t="shared" si="22"/>
        <v>0</v>
      </c>
      <c r="T101" s="456"/>
    </row>
    <row r="102" spans="1:20" s="457" customFormat="1">
      <c r="A102" s="531" t="s">
        <v>378</v>
      </c>
      <c r="B102" s="532"/>
      <c r="C102" s="532" t="s">
        <v>380</v>
      </c>
      <c r="D102" s="532"/>
      <c r="E102" s="532"/>
      <c r="F102" s="532"/>
      <c r="G102" s="532"/>
      <c r="H102" s="450">
        <v>313</v>
      </c>
      <c r="I102" s="451" t="s">
        <v>45</v>
      </c>
      <c r="J102" s="452">
        <f>SUM(J103:J104)</f>
        <v>58156</v>
      </c>
      <c r="K102" s="452">
        <f>SUM(K103:K104)</f>
        <v>88000</v>
      </c>
      <c r="L102" s="452">
        <f>SUM(L103:L104)</f>
        <v>73000</v>
      </c>
      <c r="M102" s="452">
        <f>SUM(M103:M104)</f>
        <v>125000</v>
      </c>
      <c r="N102" s="452"/>
      <c r="O102" s="452"/>
      <c r="P102" s="453">
        <f t="shared" si="22"/>
        <v>151.31714698397414</v>
      </c>
      <c r="Q102" s="454">
        <f t="shared" si="22"/>
        <v>82.954545454545453</v>
      </c>
      <c r="R102" s="454">
        <f t="shared" si="22"/>
        <v>171.23287671232876</v>
      </c>
      <c r="S102" s="455">
        <f t="shared" si="22"/>
        <v>0</v>
      </c>
      <c r="T102" s="456"/>
    </row>
    <row r="103" spans="1:20">
      <c r="A103" s="510"/>
      <c r="B103" s="511"/>
      <c r="C103" s="511"/>
      <c r="D103" s="511"/>
      <c r="E103" s="511"/>
      <c r="F103" s="511"/>
      <c r="G103" s="511"/>
      <c r="H103" s="30">
        <v>3132</v>
      </c>
      <c r="I103" s="20" t="s">
        <v>46</v>
      </c>
      <c r="J103" s="21">
        <v>51652</v>
      </c>
      <c r="K103" s="21">
        <v>75000</v>
      </c>
      <c r="L103" s="21">
        <v>60000</v>
      </c>
      <c r="M103" s="21">
        <f>Posebni!F19+Posebni!F569+Posebni!F599</f>
        <v>125000</v>
      </c>
      <c r="N103" s="21"/>
      <c r="O103" s="21"/>
      <c r="P103" s="69">
        <f t="shared" si="22"/>
        <v>145.20250909935723</v>
      </c>
      <c r="Q103" s="70">
        <f t="shared" si="22"/>
        <v>80</v>
      </c>
      <c r="R103" s="70">
        <f t="shared" si="22"/>
        <v>208.33333333333334</v>
      </c>
      <c r="S103" s="71">
        <f t="shared" si="22"/>
        <v>0</v>
      </c>
      <c r="T103" s="72"/>
    </row>
    <row r="104" spans="1:20" hidden="1">
      <c r="A104" s="510"/>
      <c r="B104" s="511"/>
      <c r="C104" s="511"/>
      <c r="D104" s="511"/>
      <c r="E104" s="511"/>
      <c r="F104" s="511"/>
      <c r="G104" s="511"/>
      <c r="H104" s="30">
        <v>3133</v>
      </c>
      <c r="I104" s="20" t="s">
        <v>47</v>
      </c>
      <c r="J104" s="21">
        <v>6504</v>
      </c>
      <c r="K104" s="21">
        <v>13000</v>
      </c>
      <c r="L104" s="21">
        <v>13000</v>
      </c>
      <c r="M104" s="21"/>
      <c r="N104" s="21"/>
      <c r="O104" s="21"/>
      <c r="P104" s="69">
        <f t="shared" si="22"/>
        <v>199.87699876998769</v>
      </c>
      <c r="Q104" s="70">
        <f t="shared" si="22"/>
        <v>100</v>
      </c>
      <c r="R104" s="70">
        <f t="shared" si="22"/>
        <v>0</v>
      </c>
      <c r="S104" s="71"/>
      <c r="T104" s="72"/>
    </row>
    <row r="105" spans="1:20" s="125" customFormat="1">
      <c r="A105" s="537"/>
      <c r="B105" s="538"/>
      <c r="C105" s="538"/>
      <c r="D105" s="538"/>
      <c r="E105" s="538"/>
      <c r="F105" s="538"/>
      <c r="G105" s="538"/>
      <c r="H105" s="126">
        <v>32</v>
      </c>
      <c r="I105" s="127" t="s">
        <v>48</v>
      </c>
      <c r="J105" s="128">
        <f>SUM(J106+J111+J117+J126+J128)</f>
        <v>1518759</v>
      </c>
      <c r="K105" s="128">
        <f>SUM(K106+K111+K117+K126+K128)</f>
        <v>1445000</v>
      </c>
      <c r="L105" s="128">
        <f>SUM(L106+L111+L117+L126+L128)</f>
        <v>1675000</v>
      </c>
      <c r="M105" s="128">
        <f>SUM(M106+M111+M117+M126+M128)</f>
        <v>3998000</v>
      </c>
      <c r="N105" s="128">
        <f>Posebni!G20+Posebni!G29+Posebni!G76+Posebni!G89+Posebni!G98+Posebni!G124+Posebni!G189+Posebni!G197+Posebni!G218+Posebni!G225+Posebni!G253+Posebni!G286+Posebni!G292+Posebni!G302+Posebni!G310+Posebni!G320+Posebni!G326+Posebni!G333+Posebni!G339+Posebni!G345+Posebni!G351+Posebni!G357+Posebni!G363+Posebni!G369+Posebni!G377+Posebni!G383+Posebni!G389+Posebni!G395+Posebni!G447+Posebni!G475+Posebni!G484+Posebni!G510+Posebni!G176+Posebni!G570+Posebni!G578+Posebni!G584+Posebni!G600</f>
        <v>3604000</v>
      </c>
      <c r="O105" s="128">
        <f>Posebni!H20+Posebni!H29+Posebni!H76+Posebni!H89+Posebni!H98+Posebni!H124+Posebni!H189+Posebni!H197+Posebni!H218+Posebni!H225+Posebni!H253+Posebni!H286+Posebni!H292+Posebni!H302+Posebni!H310+Posebni!H320+Posebni!H326+Posebni!H333+Posebni!H339+Posebni!H345+Posebni!H351+Posebni!H357+Posebni!H363+Posebni!H369+Posebni!H377+Posebni!H383+Posebni!H389+Posebni!H395+Posebni!H447+Posebni!H475+Posebni!H484+Posebni!H510+Posebni!H176+Posebni!H570+Posebni!H578+Posebni!H584+Posebni!H600</f>
        <v>3384000</v>
      </c>
      <c r="P105" s="128" t="e">
        <f>Posebni!I20+Posebni!I29+Posebni!I76+Posebni!I89+Posebni!I98+Posebni!I124+Posebni!I189+Posebni!I197+Posebni!I218+Posebni!I225+Posebni!I253+Posebni!I286+Posebni!I292+Posebni!I302+Posebni!I310+Posebni!I320+Posebni!I326+Posebni!I333+Posebni!I339+Posebni!I345+Posebni!I351+Posebni!I357+Posebni!I363+Posebni!I369+Posebni!I447+Posebni!I475+Posebni!I484+Posebni!I176+Posebni!I570+Posebni!I578+Posebni!I584</f>
        <v>#DIV/0!</v>
      </c>
      <c r="Q105" s="128" t="e">
        <f>Posebni!J20+Posebni!J29+Posebni!J76+Posebni!J89+Posebni!J98+Posebni!J124+Posebni!J189+Posebni!J197+Posebni!J218+Posebni!J225+Posebni!J253+Posebni!J286+Posebni!J292+Posebni!J302+Posebni!J310+Posebni!J320+Posebni!J326+Posebni!J333+Posebni!J339+Posebni!J345+Posebni!J351+Posebni!J357+Posebni!J363+Posebni!J369+Posebni!J447+Posebni!J475+Posebni!J484+Posebni!J176+Posebni!J570+Posebni!J578+Posebni!J584</f>
        <v>#DIV/0!</v>
      </c>
      <c r="R105" s="128">
        <f>Posebni!K20+Posebni!K29+Posebni!K76+Posebni!K89+Posebni!K98+Posebni!K124+Posebni!K189+Posebni!K197+Posebni!K218+Posebni!K225+Posebni!K253+Posebni!K286+Posebni!K292+Posebni!K302+Posebni!K310+Posebni!K320+Posebni!K326+Posebni!K333+Posebni!K339+Posebni!K345+Posebni!K351+Posebni!K357+Posebni!K363+Posebni!K369+Posebni!K447+Posebni!K475+Posebni!K484+Posebni!K176+Posebni!K570+Posebni!K578+Posebni!K584</f>
        <v>0</v>
      </c>
      <c r="S105" s="123">
        <f t="shared" si="22"/>
        <v>90.145072536268131</v>
      </c>
      <c r="T105" s="124">
        <f>O105/N105*100</f>
        <v>93.895671476137622</v>
      </c>
    </row>
    <row r="106" spans="1:20" s="457" customFormat="1">
      <c r="A106" s="531" t="s">
        <v>378</v>
      </c>
      <c r="B106" s="532"/>
      <c r="C106" s="532"/>
      <c r="D106" s="532"/>
      <c r="E106" s="532"/>
      <c r="F106" s="532"/>
      <c r="G106" s="532"/>
      <c r="H106" s="450">
        <v>321</v>
      </c>
      <c r="I106" s="451" t="s">
        <v>49</v>
      </c>
      <c r="J106" s="452">
        <f>SUM(J107:J110)</f>
        <v>59873</v>
      </c>
      <c r="K106" s="452">
        <f>SUM(K107:K110)</f>
        <v>81000</v>
      </c>
      <c r="L106" s="452">
        <f>SUM(L107:L110)</f>
        <v>81000</v>
      </c>
      <c r="M106" s="452">
        <f>M107+M108+M109+M110</f>
        <v>61000</v>
      </c>
      <c r="N106" s="452"/>
      <c r="O106" s="452"/>
      <c r="P106" s="453">
        <f t="shared" si="22"/>
        <v>135.28635612045497</v>
      </c>
      <c r="Q106" s="454">
        <f t="shared" si="22"/>
        <v>100</v>
      </c>
      <c r="R106" s="454">
        <f t="shared" si="22"/>
        <v>75.308641975308646</v>
      </c>
      <c r="S106" s="455">
        <f t="shared" si="22"/>
        <v>0</v>
      </c>
      <c r="T106" s="456"/>
    </row>
    <row r="107" spans="1:20" s="461" customFormat="1">
      <c r="A107" s="531"/>
      <c r="B107" s="532"/>
      <c r="C107" s="532"/>
      <c r="D107" s="532"/>
      <c r="E107" s="532"/>
      <c r="F107" s="532"/>
      <c r="G107" s="532"/>
      <c r="H107" s="458">
        <v>3211</v>
      </c>
      <c r="I107" s="468" t="s">
        <v>50</v>
      </c>
      <c r="J107" s="460">
        <v>23045</v>
      </c>
      <c r="K107" s="460">
        <v>30000</v>
      </c>
      <c r="L107" s="460">
        <v>30000</v>
      </c>
      <c r="M107" s="460">
        <f>Posebni!F22</f>
        <v>10000</v>
      </c>
      <c r="N107" s="460"/>
      <c r="O107" s="460"/>
      <c r="P107" s="453">
        <f t="shared" si="22"/>
        <v>130.18008244738556</v>
      </c>
      <c r="Q107" s="454">
        <f t="shared" si="22"/>
        <v>100</v>
      </c>
      <c r="R107" s="454">
        <f t="shared" si="22"/>
        <v>33.333333333333329</v>
      </c>
      <c r="S107" s="455">
        <f t="shared" si="22"/>
        <v>0</v>
      </c>
      <c r="T107" s="456"/>
    </row>
    <row r="108" spans="1:20" s="461" customFormat="1">
      <c r="A108" s="531"/>
      <c r="B108" s="532"/>
      <c r="C108" s="532"/>
      <c r="D108" s="532"/>
      <c r="E108" s="532"/>
      <c r="F108" s="532"/>
      <c r="G108" s="532"/>
      <c r="H108" s="458">
        <v>3212</v>
      </c>
      <c r="I108" s="459" t="s">
        <v>157</v>
      </c>
      <c r="J108" s="460">
        <v>22400</v>
      </c>
      <c r="K108" s="460">
        <v>26000</v>
      </c>
      <c r="L108" s="460">
        <v>26000</v>
      </c>
      <c r="M108" s="460">
        <f>Posebni!F23+Posebni!F602</f>
        <v>35000</v>
      </c>
      <c r="N108" s="460"/>
      <c r="O108" s="460"/>
      <c r="P108" s="453">
        <f t="shared" si="22"/>
        <v>116.07142857142858</v>
      </c>
      <c r="Q108" s="454">
        <f t="shared" si="22"/>
        <v>100</v>
      </c>
      <c r="R108" s="454">
        <f t="shared" si="22"/>
        <v>134.61538461538461</v>
      </c>
      <c r="S108" s="455">
        <f t="shared" si="22"/>
        <v>0</v>
      </c>
      <c r="T108" s="456"/>
    </row>
    <row r="109" spans="1:20" s="461" customFormat="1">
      <c r="A109" s="531"/>
      <c r="B109" s="532"/>
      <c r="C109" s="532"/>
      <c r="D109" s="532"/>
      <c r="E109" s="532"/>
      <c r="F109" s="532"/>
      <c r="G109" s="532"/>
      <c r="H109" s="458">
        <v>3213</v>
      </c>
      <c r="I109" s="468" t="s">
        <v>52</v>
      </c>
      <c r="J109" s="460">
        <v>3500</v>
      </c>
      <c r="K109" s="460">
        <v>10000</v>
      </c>
      <c r="L109" s="460">
        <v>10000</v>
      </c>
      <c r="M109" s="460">
        <f>Posebni!F24+Posebni!F580</f>
        <v>10000</v>
      </c>
      <c r="N109" s="460"/>
      <c r="O109" s="460"/>
      <c r="P109" s="453">
        <f t="shared" si="22"/>
        <v>285.71428571428572</v>
      </c>
      <c r="Q109" s="454">
        <f t="shared" si="22"/>
        <v>100</v>
      </c>
      <c r="R109" s="454">
        <f t="shared" si="22"/>
        <v>100</v>
      </c>
      <c r="S109" s="455">
        <f t="shared" si="22"/>
        <v>0</v>
      </c>
      <c r="T109" s="456"/>
    </row>
    <row r="110" spans="1:20" s="461" customFormat="1">
      <c r="A110" s="531"/>
      <c r="B110" s="532"/>
      <c r="C110" s="532"/>
      <c r="D110" s="532"/>
      <c r="E110" s="532"/>
      <c r="F110" s="532"/>
      <c r="G110" s="532"/>
      <c r="H110" s="458">
        <v>3214</v>
      </c>
      <c r="I110" s="468" t="s">
        <v>146</v>
      </c>
      <c r="J110" s="460">
        <v>10928</v>
      </c>
      <c r="K110" s="460">
        <v>15000</v>
      </c>
      <c r="L110" s="460">
        <v>15000</v>
      </c>
      <c r="M110" s="460">
        <f>Posebni!F25+Posebni!F572</f>
        <v>6000</v>
      </c>
      <c r="N110" s="460"/>
      <c r="O110" s="460"/>
      <c r="P110" s="453">
        <f t="shared" si="22"/>
        <v>137.26207906295753</v>
      </c>
      <c r="Q110" s="454">
        <f t="shared" si="22"/>
        <v>100</v>
      </c>
      <c r="R110" s="454">
        <f t="shared" si="22"/>
        <v>40</v>
      </c>
      <c r="S110" s="455">
        <f t="shared" si="22"/>
        <v>0</v>
      </c>
      <c r="T110" s="456"/>
    </row>
    <row r="111" spans="1:20" s="457" customFormat="1">
      <c r="A111" s="531" t="s">
        <v>378</v>
      </c>
      <c r="B111" s="532"/>
      <c r="C111" s="532"/>
      <c r="D111" s="532"/>
      <c r="E111" s="532"/>
      <c r="F111" s="532"/>
      <c r="G111" s="532"/>
      <c r="H111" s="450">
        <v>322</v>
      </c>
      <c r="I111" s="451" t="s">
        <v>53</v>
      </c>
      <c r="J111" s="452">
        <f>SUM(J112:J116)</f>
        <v>281981</v>
      </c>
      <c r="K111" s="452">
        <f>SUM(K112:K116)</f>
        <v>293000</v>
      </c>
      <c r="L111" s="452">
        <f>SUM(L112:L116)</f>
        <v>310000</v>
      </c>
      <c r="M111" s="452">
        <f>SUM(M112:M116)</f>
        <v>402000</v>
      </c>
      <c r="N111" s="452"/>
      <c r="O111" s="452"/>
      <c r="P111" s="453">
        <f t="shared" si="22"/>
        <v>103.90771009394251</v>
      </c>
      <c r="Q111" s="454">
        <f t="shared" si="22"/>
        <v>105.80204778156997</v>
      </c>
      <c r="R111" s="454">
        <f t="shared" si="22"/>
        <v>129.67741935483872</v>
      </c>
      <c r="S111" s="455">
        <f t="shared" si="22"/>
        <v>0</v>
      </c>
      <c r="T111" s="456"/>
    </row>
    <row r="112" spans="1:20" s="461" customFormat="1">
      <c r="A112" s="531"/>
      <c r="B112" s="532"/>
      <c r="C112" s="532"/>
      <c r="D112" s="532"/>
      <c r="E112" s="532"/>
      <c r="F112" s="532"/>
      <c r="G112" s="532"/>
      <c r="H112" s="458">
        <v>3221</v>
      </c>
      <c r="I112" s="468" t="s">
        <v>54</v>
      </c>
      <c r="J112" s="460">
        <v>5612</v>
      </c>
      <c r="K112" s="460">
        <v>15000</v>
      </c>
      <c r="L112" s="460">
        <v>15000</v>
      </c>
      <c r="M112" s="460">
        <f>Posebni!F31+Posebni!F574</f>
        <v>30000</v>
      </c>
      <c r="N112" s="460"/>
      <c r="O112" s="460"/>
      <c r="P112" s="453">
        <f t="shared" si="22"/>
        <v>267.28439059158944</v>
      </c>
      <c r="Q112" s="454">
        <f t="shared" si="22"/>
        <v>100</v>
      </c>
      <c r="R112" s="454">
        <f t="shared" si="22"/>
        <v>200</v>
      </c>
      <c r="S112" s="455">
        <f t="shared" si="22"/>
        <v>0</v>
      </c>
      <c r="T112" s="456"/>
    </row>
    <row r="113" spans="1:20" s="461" customFormat="1">
      <c r="A113" s="531"/>
      <c r="B113" s="532"/>
      <c r="C113" s="532"/>
      <c r="D113" s="532"/>
      <c r="E113" s="532"/>
      <c r="F113" s="532"/>
      <c r="G113" s="532"/>
      <c r="H113" s="458">
        <v>3223</v>
      </c>
      <c r="I113" s="468" t="s">
        <v>55</v>
      </c>
      <c r="J113" s="460">
        <v>251496</v>
      </c>
      <c r="K113" s="460">
        <v>250000</v>
      </c>
      <c r="L113" s="460">
        <v>250000</v>
      </c>
      <c r="M113" s="460">
        <f>Posebni!F304+Posebni!F32</f>
        <v>175000</v>
      </c>
      <c r="N113" s="460"/>
      <c r="O113" s="460"/>
      <c r="P113" s="453">
        <f t="shared" si="22"/>
        <v>99.405159525400009</v>
      </c>
      <c r="Q113" s="454">
        <f t="shared" si="22"/>
        <v>100</v>
      </c>
      <c r="R113" s="454">
        <f t="shared" si="22"/>
        <v>70</v>
      </c>
      <c r="S113" s="455">
        <f t="shared" si="22"/>
        <v>0</v>
      </c>
      <c r="T113" s="456"/>
    </row>
    <row r="114" spans="1:20" s="461" customFormat="1">
      <c r="A114" s="531"/>
      <c r="B114" s="532"/>
      <c r="C114" s="532"/>
      <c r="D114" s="532"/>
      <c r="E114" s="532"/>
      <c r="F114" s="532"/>
      <c r="G114" s="532"/>
      <c r="H114" s="458">
        <v>3224</v>
      </c>
      <c r="I114" s="468" t="s">
        <v>158</v>
      </c>
      <c r="J114" s="460">
        <v>21072</v>
      </c>
      <c r="K114" s="460">
        <v>20000</v>
      </c>
      <c r="L114" s="460">
        <v>30000</v>
      </c>
      <c r="M114" s="460">
        <f>Posebni!F33+Posebni!F449</f>
        <v>32000</v>
      </c>
      <c r="N114" s="460"/>
      <c r="O114" s="460"/>
      <c r="P114" s="453">
        <f t="shared" si="22"/>
        <v>94.912680334092641</v>
      </c>
      <c r="Q114" s="454">
        <f t="shared" si="22"/>
        <v>150</v>
      </c>
      <c r="R114" s="454">
        <f t="shared" si="22"/>
        <v>106.66666666666667</v>
      </c>
      <c r="S114" s="455">
        <f t="shared" si="22"/>
        <v>0</v>
      </c>
      <c r="T114" s="456"/>
    </row>
    <row r="115" spans="1:20" s="461" customFormat="1">
      <c r="A115" s="531"/>
      <c r="B115" s="532"/>
      <c r="C115" s="532"/>
      <c r="D115" s="532"/>
      <c r="E115" s="532"/>
      <c r="F115" s="532"/>
      <c r="G115" s="532"/>
      <c r="H115" s="458">
        <v>3225</v>
      </c>
      <c r="I115" s="468" t="s">
        <v>56</v>
      </c>
      <c r="J115" s="460">
        <v>3801</v>
      </c>
      <c r="K115" s="460">
        <v>8000</v>
      </c>
      <c r="L115" s="460">
        <v>15000</v>
      </c>
      <c r="M115" s="460">
        <f>Posebni!F34+Posebni!F294+Posebni!F371</f>
        <v>145000</v>
      </c>
      <c r="N115" s="460"/>
      <c r="O115" s="460"/>
      <c r="P115" s="453">
        <f t="shared" si="22"/>
        <v>210.47092870297291</v>
      </c>
      <c r="Q115" s="454">
        <f t="shared" si="22"/>
        <v>187.5</v>
      </c>
      <c r="R115" s="454">
        <f t="shared" si="22"/>
        <v>966.66666666666663</v>
      </c>
      <c r="S115" s="455">
        <f t="shared" si="22"/>
        <v>0</v>
      </c>
      <c r="T115" s="456"/>
    </row>
    <row r="116" spans="1:20" s="461" customFormat="1">
      <c r="A116" s="531"/>
      <c r="B116" s="532"/>
      <c r="C116" s="532"/>
      <c r="D116" s="532"/>
      <c r="E116" s="532"/>
      <c r="F116" s="532"/>
      <c r="G116" s="532"/>
      <c r="H116" s="458">
        <v>3227</v>
      </c>
      <c r="I116" s="468" t="s">
        <v>137</v>
      </c>
      <c r="J116" s="460">
        <v>0</v>
      </c>
      <c r="K116" s="460">
        <v>0</v>
      </c>
      <c r="L116" s="460">
        <v>0</v>
      </c>
      <c r="M116" s="460">
        <f>Posebni!F35+Posebni!F220</f>
        <v>20000</v>
      </c>
      <c r="N116" s="460"/>
      <c r="O116" s="460"/>
      <c r="P116" s="453">
        <v>0</v>
      </c>
      <c r="Q116" s="454">
        <v>0</v>
      </c>
      <c r="R116" s="454">
        <v>0</v>
      </c>
      <c r="S116" s="455">
        <v>0</v>
      </c>
      <c r="T116" s="456"/>
    </row>
    <row r="117" spans="1:20" s="457" customFormat="1">
      <c r="A117" s="531" t="s">
        <v>378</v>
      </c>
      <c r="B117" s="532"/>
      <c r="C117" s="532" t="s">
        <v>380</v>
      </c>
      <c r="D117" s="532" t="s">
        <v>381</v>
      </c>
      <c r="E117" s="532"/>
      <c r="F117" s="532" t="s">
        <v>383</v>
      </c>
      <c r="G117" s="532"/>
      <c r="H117" s="450">
        <v>323</v>
      </c>
      <c r="I117" s="451" t="s">
        <v>57</v>
      </c>
      <c r="J117" s="452">
        <f>SUM(J118:J125)</f>
        <v>913407</v>
      </c>
      <c r="K117" s="452">
        <f>SUM(K118:K125)</f>
        <v>896000</v>
      </c>
      <c r="L117" s="452">
        <f>SUM(L118:L125)</f>
        <v>1059000</v>
      </c>
      <c r="M117" s="452">
        <f>SUM(M118:M125)</f>
        <v>3237000</v>
      </c>
      <c r="N117" s="452"/>
      <c r="O117" s="452"/>
      <c r="P117" s="453">
        <f t="shared" si="22"/>
        <v>98.094277797301757</v>
      </c>
      <c r="Q117" s="454">
        <f t="shared" si="22"/>
        <v>118.19196428571428</v>
      </c>
      <c r="R117" s="454">
        <f t="shared" si="22"/>
        <v>305.66572237960344</v>
      </c>
      <c r="S117" s="455">
        <f t="shared" si="22"/>
        <v>0</v>
      </c>
      <c r="T117" s="456"/>
    </row>
    <row r="118" spans="1:20" s="461" customFormat="1">
      <c r="A118" s="531"/>
      <c r="B118" s="532"/>
      <c r="C118" s="532"/>
      <c r="D118" s="532"/>
      <c r="E118" s="532"/>
      <c r="F118" s="532"/>
      <c r="G118" s="532"/>
      <c r="H118" s="458">
        <v>3231</v>
      </c>
      <c r="I118" s="468" t="s">
        <v>58</v>
      </c>
      <c r="J118" s="460">
        <v>32822</v>
      </c>
      <c r="K118" s="460">
        <v>35000</v>
      </c>
      <c r="L118" s="460">
        <v>35000</v>
      </c>
      <c r="M118" s="460">
        <f>Posebni!F37</f>
        <v>35000</v>
      </c>
      <c r="N118" s="460"/>
      <c r="O118" s="460"/>
      <c r="P118" s="453">
        <f t="shared" si="22"/>
        <v>106.63579306562671</v>
      </c>
      <c r="Q118" s="454">
        <f t="shared" si="22"/>
        <v>100</v>
      </c>
      <c r="R118" s="454">
        <f t="shared" si="22"/>
        <v>100</v>
      </c>
      <c r="S118" s="455">
        <f t="shared" si="22"/>
        <v>0</v>
      </c>
      <c r="T118" s="456"/>
    </row>
    <row r="119" spans="1:20" s="461" customFormat="1">
      <c r="A119" s="531"/>
      <c r="B119" s="532"/>
      <c r="C119" s="532"/>
      <c r="D119" s="532"/>
      <c r="E119" s="532"/>
      <c r="F119" s="532"/>
      <c r="G119" s="532"/>
      <c r="H119" s="458">
        <v>3232</v>
      </c>
      <c r="I119" s="468" t="s">
        <v>59</v>
      </c>
      <c r="J119" s="460">
        <v>498251</v>
      </c>
      <c r="K119" s="460">
        <v>500000</v>
      </c>
      <c r="L119" s="460">
        <v>600000</v>
      </c>
      <c r="M119" s="460">
        <f>Posebni!F38+Posebni!F306+Posebni!F313+Posebni!F322+Posebni!F328+Posebni!F329+Posebni!F335+Posebni!F341+Posebni!F347+Posebni!F353+Posebni!F359+Posebni!F365+Posebni!F451+Posebni!F477+Posebni!F486+Posebni!F512+Posebni!F513</f>
        <v>2427000</v>
      </c>
      <c r="N119" s="460"/>
      <c r="O119" s="460"/>
      <c r="P119" s="453">
        <f t="shared" si="22"/>
        <v>100.35102789557872</v>
      </c>
      <c r="Q119" s="454">
        <f t="shared" si="22"/>
        <v>120</v>
      </c>
      <c r="R119" s="454">
        <f t="shared" si="22"/>
        <v>404.5</v>
      </c>
      <c r="S119" s="455">
        <f t="shared" si="22"/>
        <v>0</v>
      </c>
      <c r="T119" s="456"/>
    </row>
    <row r="120" spans="1:20" s="461" customFormat="1">
      <c r="A120" s="531"/>
      <c r="B120" s="532"/>
      <c r="C120" s="532"/>
      <c r="D120" s="532"/>
      <c r="E120" s="532"/>
      <c r="F120" s="532"/>
      <c r="G120" s="532"/>
      <c r="H120" s="458">
        <v>3233</v>
      </c>
      <c r="I120" s="468" t="s">
        <v>60</v>
      </c>
      <c r="J120" s="460">
        <v>76081</v>
      </c>
      <c r="K120" s="460">
        <v>30000</v>
      </c>
      <c r="L120" s="460">
        <v>30000</v>
      </c>
      <c r="M120" s="460">
        <f>Posebni!F39+Posebni!F255+Posebni!F586</f>
        <v>40000</v>
      </c>
      <c r="N120" s="460"/>
      <c r="O120" s="460"/>
      <c r="P120" s="453">
        <f t="shared" si="22"/>
        <v>39.431658364111932</v>
      </c>
      <c r="Q120" s="454">
        <f t="shared" si="22"/>
        <v>100</v>
      </c>
      <c r="R120" s="454">
        <f t="shared" si="22"/>
        <v>133.33333333333331</v>
      </c>
      <c r="S120" s="455">
        <f t="shared" si="22"/>
        <v>0</v>
      </c>
      <c r="T120" s="456"/>
    </row>
    <row r="121" spans="1:20" s="461" customFormat="1">
      <c r="A121" s="531"/>
      <c r="B121" s="532"/>
      <c r="C121" s="532"/>
      <c r="D121" s="532"/>
      <c r="E121" s="532"/>
      <c r="F121" s="532"/>
      <c r="G121" s="532"/>
      <c r="H121" s="458">
        <v>3234</v>
      </c>
      <c r="I121" s="468" t="s">
        <v>61</v>
      </c>
      <c r="J121" s="460">
        <v>148075</v>
      </c>
      <c r="K121" s="460">
        <v>120000</v>
      </c>
      <c r="L121" s="460">
        <v>150000</v>
      </c>
      <c r="M121" s="460">
        <f>Posebni!F40+Posebni!F178+Posebni!F288+Posebni!F312</f>
        <v>230000</v>
      </c>
      <c r="N121" s="460"/>
      <c r="O121" s="460"/>
      <c r="P121" s="453">
        <f t="shared" si="22"/>
        <v>81.040013506668913</v>
      </c>
      <c r="Q121" s="454">
        <f t="shared" si="22"/>
        <v>125</v>
      </c>
      <c r="R121" s="454">
        <f t="shared" si="22"/>
        <v>153.33333333333334</v>
      </c>
      <c r="S121" s="455">
        <f t="shared" si="22"/>
        <v>0</v>
      </c>
      <c r="T121" s="456"/>
    </row>
    <row r="122" spans="1:20" s="461" customFormat="1">
      <c r="A122" s="531"/>
      <c r="B122" s="532"/>
      <c r="C122" s="532"/>
      <c r="D122" s="532"/>
      <c r="E122" s="532"/>
      <c r="F122" s="532"/>
      <c r="G122" s="532"/>
      <c r="H122" s="458">
        <v>3236</v>
      </c>
      <c r="I122" s="468" t="s">
        <v>62</v>
      </c>
      <c r="J122" s="460">
        <v>0</v>
      </c>
      <c r="K122" s="460">
        <v>1000</v>
      </c>
      <c r="L122" s="460">
        <v>1000</v>
      </c>
      <c r="M122" s="460">
        <f>Posebni!F41+Posebni!F191+Posebni!F192</f>
        <v>23000</v>
      </c>
      <c r="N122" s="460"/>
      <c r="O122" s="460"/>
      <c r="P122" s="453">
        <v>0</v>
      </c>
      <c r="Q122" s="454">
        <f t="shared" si="22"/>
        <v>100</v>
      </c>
      <c r="R122" s="454">
        <f t="shared" si="22"/>
        <v>2300</v>
      </c>
      <c r="S122" s="455">
        <f t="shared" si="22"/>
        <v>0</v>
      </c>
      <c r="T122" s="456"/>
    </row>
    <row r="123" spans="1:20" s="461" customFormat="1">
      <c r="A123" s="531"/>
      <c r="B123" s="532"/>
      <c r="C123" s="532"/>
      <c r="D123" s="532"/>
      <c r="E123" s="532"/>
      <c r="F123" s="532"/>
      <c r="G123" s="532"/>
      <c r="H123" s="458">
        <v>3237</v>
      </c>
      <c r="I123" s="468" t="s">
        <v>63</v>
      </c>
      <c r="J123" s="460">
        <v>134917</v>
      </c>
      <c r="K123" s="460">
        <v>180000</v>
      </c>
      <c r="L123" s="460">
        <v>200000</v>
      </c>
      <c r="M123" s="460">
        <f>Posebni!F42+Posebni!F78+Posebni!F126+Posebni!F227+Posebni!F228</f>
        <v>330000</v>
      </c>
      <c r="N123" s="460"/>
      <c r="O123" s="460"/>
      <c r="P123" s="453">
        <f t="shared" si="22"/>
        <v>133.41535907261502</v>
      </c>
      <c r="Q123" s="454">
        <f t="shared" si="22"/>
        <v>111.11111111111111</v>
      </c>
      <c r="R123" s="454">
        <f t="shared" si="22"/>
        <v>165</v>
      </c>
      <c r="S123" s="455">
        <f t="shared" si="22"/>
        <v>0</v>
      </c>
      <c r="T123" s="456"/>
    </row>
    <row r="124" spans="1:20" s="461" customFormat="1">
      <c r="A124" s="531"/>
      <c r="B124" s="532"/>
      <c r="C124" s="532"/>
      <c r="D124" s="532"/>
      <c r="E124" s="532"/>
      <c r="F124" s="532"/>
      <c r="G124" s="532"/>
      <c r="H124" s="458">
        <v>3238</v>
      </c>
      <c r="I124" s="468" t="s">
        <v>64</v>
      </c>
      <c r="J124" s="460">
        <v>3376</v>
      </c>
      <c r="K124" s="460">
        <v>5000</v>
      </c>
      <c r="L124" s="460">
        <v>13000</v>
      </c>
      <c r="M124" s="460">
        <f>Posebni!F43</f>
        <v>15000</v>
      </c>
      <c r="N124" s="460"/>
      <c r="O124" s="460"/>
      <c r="P124" s="453">
        <f t="shared" si="22"/>
        <v>148.10426540284359</v>
      </c>
      <c r="Q124" s="454">
        <f t="shared" si="22"/>
        <v>260</v>
      </c>
      <c r="R124" s="454">
        <f t="shared" si="22"/>
        <v>115.38461538461537</v>
      </c>
      <c r="S124" s="455">
        <f t="shared" si="22"/>
        <v>0</v>
      </c>
      <c r="T124" s="456"/>
    </row>
    <row r="125" spans="1:20" s="461" customFormat="1">
      <c r="A125" s="531"/>
      <c r="B125" s="532"/>
      <c r="C125" s="532"/>
      <c r="D125" s="532"/>
      <c r="E125" s="532"/>
      <c r="F125" s="532"/>
      <c r="G125" s="532"/>
      <c r="H125" s="458">
        <v>3239</v>
      </c>
      <c r="I125" s="468" t="s">
        <v>65</v>
      </c>
      <c r="J125" s="460">
        <v>19885</v>
      </c>
      <c r="K125" s="460">
        <v>25000</v>
      </c>
      <c r="L125" s="460">
        <v>30000</v>
      </c>
      <c r="M125" s="460">
        <f>Posebni!F44+Posebni!F100+Posebni!F199+Posebni!F256+Posebni!F373</f>
        <v>137000</v>
      </c>
      <c r="N125" s="460"/>
      <c r="O125" s="460"/>
      <c r="P125" s="453">
        <f t="shared" si="22"/>
        <v>125.72290671360322</v>
      </c>
      <c r="Q125" s="454">
        <f t="shared" si="22"/>
        <v>120</v>
      </c>
      <c r="R125" s="454">
        <f t="shared" si="22"/>
        <v>456.66666666666663</v>
      </c>
      <c r="S125" s="455">
        <f t="shared" si="22"/>
        <v>0</v>
      </c>
      <c r="T125" s="456"/>
    </row>
    <row r="126" spans="1:20" s="474" customFormat="1">
      <c r="A126" s="531" t="s">
        <v>378</v>
      </c>
      <c r="B126" s="532"/>
      <c r="C126" s="532"/>
      <c r="D126" s="532"/>
      <c r="E126" s="532"/>
      <c r="F126" s="532"/>
      <c r="G126" s="532"/>
      <c r="H126" s="472">
        <v>324</v>
      </c>
      <c r="I126" s="478" t="s">
        <v>369</v>
      </c>
      <c r="J126" s="473">
        <f>SUM(J127)</f>
        <v>0</v>
      </c>
      <c r="K126" s="473">
        <f>SUM(K127)</f>
        <v>1000</v>
      </c>
      <c r="L126" s="473">
        <f>SUM(L127)</f>
        <v>1000</v>
      </c>
      <c r="M126" s="473">
        <f>SUM(M127)</f>
        <v>25000</v>
      </c>
      <c r="N126" s="473"/>
      <c r="O126" s="473"/>
      <c r="P126" s="453">
        <v>0</v>
      </c>
      <c r="Q126" s="454">
        <f t="shared" si="22"/>
        <v>100</v>
      </c>
      <c r="R126" s="454">
        <f t="shared" si="22"/>
        <v>2500</v>
      </c>
      <c r="S126" s="455">
        <f t="shared" si="22"/>
        <v>0</v>
      </c>
      <c r="T126" s="456"/>
    </row>
    <row r="127" spans="1:20" s="461" customFormat="1">
      <c r="A127" s="531"/>
      <c r="B127" s="532"/>
      <c r="C127" s="532"/>
      <c r="D127" s="532"/>
      <c r="E127" s="532"/>
      <c r="F127" s="532"/>
      <c r="G127" s="532"/>
      <c r="H127" s="475">
        <v>3241</v>
      </c>
      <c r="I127" s="83" t="s">
        <v>147</v>
      </c>
      <c r="J127" s="460">
        <v>0</v>
      </c>
      <c r="K127" s="460">
        <v>1000</v>
      </c>
      <c r="L127" s="460">
        <v>1000</v>
      </c>
      <c r="M127" s="460">
        <f>Posebni!F46</f>
        <v>25000</v>
      </c>
      <c r="N127" s="460"/>
      <c r="O127" s="460"/>
      <c r="P127" s="453">
        <v>0</v>
      </c>
      <c r="Q127" s="454">
        <f t="shared" si="22"/>
        <v>100</v>
      </c>
      <c r="R127" s="454">
        <f t="shared" si="22"/>
        <v>2500</v>
      </c>
      <c r="S127" s="455">
        <f t="shared" si="22"/>
        <v>0</v>
      </c>
      <c r="T127" s="456"/>
    </row>
    <row r="128" spans="1:20" s="457" customFormat="1">
      <c r="A128" s="531" t="s">
        <v>378</v>
      </c>
      <c r="B128" s="532"/>
      <c r="C128" s="532"/>
      <c r="D128" s="532"/>
      <c r="E128" s="532"/>
      <c r="F128" s="532"/>
      <c r="G128" s="532"/>
      <c r="H128" s="450">
        <v>329</v>
      </c>
      <c r="I128" s="451" t="s">
        <v>66</v>
      </c>
      <c r="J128" s="452">
        <f>SUM(J129:J134)</f>
        <v>263498</v>
      </c>
      <c r="K128" s="452">
        <f>SUM(K129:K134)</f>
        <v>174000</v>
      </c>
      <c r="L128" s="452">
        <f>SUM(L129:L134)</f>
        <v>224000</v>
      </c>
      <c r="M128" s="452">
        <f>SUM(M129:M134)</f>
        <v>273000</v>
      </c>
      <c r="N128" s="452"/>
      <c r="O128" s="452"/>
      <c r="P128" s="453">
        <f t="shared" si="22"/>
        <v>66.034656809539342</v>
      </c>
      <c r="Q128" s="454">
        <f t="shared" si="22"/>
        <v>128.73563218390805</v>
      </c>
      <c r="R128" s="454">
        <f t="shared" si="22"/>
        <v>121.875</v>
      </c>
      <c r="S128" s="455">
        <f t="shared" si="22"/>
        <v>0</v>
      </c>
      <c r="T128" s="456"/>
    </row>
    <row r="129" spans="1:20">
      <c r="A129" s="510"/>
      <c r="B129" s="511"/>
      <c r="C129" s="511"/>
      <c r="D129" s="511"/>
      <c r="E129" s="511"/>
      <c r="F129" s="511"/>
      <c r="G129" s="511"/>
      <c r="H129" s="30">
        <v>3291</v>
      </c>
      <c r="I129" s="68" t="s">
        <v>349</v>
      </c>
      <c r="J129" s="21">
        <v>139148</v>
      </c>
      <c r="K129" s="21">
        <v>50000</v>
      </c>
      <c r="L129" s="21">
        <v>100000</v>
      </c>
      <c r="M129" s="21">
        <f>Posebni!F91+Posebni!F102</f>
        <v>140000</v>
      </c>
      <c r="N129" s="21"/>
      <c r="O129" s="21"/>
      <c r="P129" s="69">
        <f t="shared" si="22"/>
        <v>35.932963463362746</v>
      </c>
      <c r="Q129" s="70">
        <f t="shared" si="22"/>
        <v>200</v>
      </c>
      <c r="R129" s="70">
        <f t="shared" si="22"/>
        <v>140</v>
      </c>
      <c r="S129" s="71">
        <f t="shared" si="22"/>
        <v>0</v>
      </c>
      <c r="T129" s="72"/>
    </row>
    <row r="130" spans="1:20">
      <c r="A130" s="510"/>
      <c r="B130" s="511"/>
      <c r="C130" s="511"/>
      <c r="D130" s="511"/>
      <c r="E130" s="511"/>
      <c r="F130" s="511"/>
      <c r="G130" s="511"/>
      <c r="H130" s="30">
        <v>3292</v>
      </c>
      <c r="I130" s="20" t="s">
        <v>68</v>
      </c>
      <c r="J130" s="21">
        <v>11718</v>
      </c>
      <c r="K130" s="21">
        <v>12000</v>
      </c>
      <c r="L130" s="21">
        <v>12000</v>
      </c>
      <c r="M130" s="21">
        <f>Posebni!F48</f>
        <v>10000</v>
      </c>
      <c r="N130" s="21"/>
      <c r="O130" s="21"/>
      <c r="P130" s="69">
        <f t="shared" si="22"/>
        <v>102.40655401945725</v>
      </c>
      <c r="Q130" s="70">
        <f t="shared" si="22"/>
        <v>100</v>
      </c>
      <c r="R130" s="70">
        <f t="shared" si="22"/>
        <v>83.333333333333343</v>
      </c>
      <c r="S130" s="71">
        <f t="shared" si="22"/>
        <v>0</v>
      </c>
      <c r="T130" s="72"/>
    </row>
    <row r="131" spans="1:20">
      <c r="A131" s="510"/>
      <c r="B131" s="511"/>
      <c r="C131" s="511"/>
      <c r="D131" s="511"/>
      <c r="E131" s="511"/>
      <c r="F131" s="511"/>
      <c r="G131" s="511"/>
      <c r="H131" s="30">
        <v>3293</v>
      </c>
      <c r="I131" s="20" t="s">
        <v>69</v>
      </c>
      <c r="J131" s="21">
        <v>79821</v>
      </c>
      <c r="K131" s="21">
        <v>80000</v>
      </c>
      <c r="L131" s="21">
        <v>80000</v>
      </c>
      <c r="M131" s="21">
        <f>Posebni!F49+Posebni!F92+Posebni!F258+Posebni!F588</f>
        <v>41000</v>
      </c>
      <c r="N131" s="21"/>
      <c r="O131" s="21"/>
      <c r="P131" s="69">
        <f t="shared" si="22"/>
        <v>100.22425176332044</v>
      </c>
      <c r="Q131" s="70">
        <f t="shared" si="22"/>
        <v>100</v>
      </c>
      <c r="R131" s="70">
        <f t="shared" si="22"/>
        <v>51.249999999999993</v>
      </c>
      <c r="S131" s="71">
        <f t="shared" si="22"/>
        <v>0</v>
      </c>
      <c r="T131" s="72"/>
    </row>
    <row r="132" spans="1:20">
      <c r="A132" s="510"/>
      <c r="B132" s="511"/>
      <c r="C132" s="511"/>
      <c r="D132" s="511"/>
      <c r="E132" s="511"/>
      <c r="F132" s="511"/>
      <c r="G132" s="511"/>
      <c r="H132" s="30">
        <v>3294</v>
      </c>
      <c r="I132" s="20" t="s">
        <v>70</v>
      </c>
      <c r="J132" s="21">
        <v>2859</v>
      </c>
      <c r="K132" s="21">
        <v>4000</v>
      </c>
      <c r="L132" s="21">
        <v>4000</v>
      </c>
      <c r="M132" s="21">
        <f>Posebni!F93</f>
        <v>30000</v>
      </c>
      <c r="N132" s="21"/>
      <c r="O132" s="21"/>
      <c r="P132" s="69">
        <f t="shared" si="22"/>
        <v>139.90905911157748</v>
      </c>
      <c r="Q132" s="70">
        <f t="shared" si="22"/>
        <v>100</v>
      </c>
      <c r="R132" s="70">
        <f t="shared" si="22"/>
        <v>750</v>
      </c>
      <c r="S132" s="71">
        <f t="shared" si="22"/>
        <v>0</v>
      </c>
      <c r="T132" s="72"/>
    </row>
    <row r="133" spans="1:20">
      <c r="A133" s="510"/>
      <c r="B133" s="511"/>
      <c r="C133" s="511"/>
      <c r="D133" s="511"/>
      <c r="E133" s="511"/>
      <c r="F133" s="511"/>
      <c r="G133" s="511"/>
      <c r="H133" s="30">
        <v>3295</v>
      </c>
      <c r="I133" s="20" t="s">
        <v>133</v>
      </c>
      <c r="J133" s="21">
        <v>1243</v>
      </c>
      <c r="K133" s="21">
        <v>4000</v>
      </c>
      <c r="L133" s="21">
        <v>4000</v>
      </c>
      <c r="M133" s="21">
        <f>Posebni!F50</f>
        <v>40000</v>
      </c>
      <c r="N133" s="21"/>
      <c r="O133" s="21"/>
      <c r="P133" s="69">
        <f t="shared" ref="P133:S185" si="26">K133/J133*100</f>
        <v>321.80209171359616</v>
      </c>
      <c r="Q133" s="70">
        <f t="shared" si="26"/>
        <v>100</v>
      </c>
      <c r="R133" s="70">
        <f t="shared" si="26"/>
        <v>1000</v>
      </c>
      <c r="S133" s="71">
        <f t="shared" si="26"/>
        <v>0</v>
      </c>
      <c r="T133" s="72"/>
    </row>
    <row r="134" spans="1:20">
      <c r="A134" s="514"/>
      <c r="B134" s="515"/>
      <c r="C134" s="515"/>
      <c r="D134" s="515"/>
      <c r="E134" s="515"/>
      <c r="F134" s="515"/>
      <c r="G134" s="515"/>
      <c r="H134" s="52">
        <v>3299</v>
      </c>
      <c r="I134" s="53" t="s">
        <v>66</v>
      </c>
      <c r="J134" s="22">
        <v>28709</v>
      </c>
      <c r="K134" s="22">
        <v>24000</v>
      </c>
      <c r="L134" s="22">
        <v>24000</v>
      </c>
      <c r="M134" s="22">
        <f>Posebni!F51+Posebni!F259</f>
        <v>12000</v>
      </c>
      <c r="N134" s="22"/>
      <c r="O134" s="22"/>
      <c r="P134" s="69">
        <f t="shared" si="26"/>
        <v>83.597478142742702</v>
      </c>
      <c r="Q134" s="70">
        <f t="shared" si="26"/>
        <v>100</v>
      </c>
      <c r="R134" s="70">
        <f t="shared" si="26"/>
        <v>50</v>
      </c>
      <c r="S134" s="71">
        <f t="shared" si="26"/>
        <v>0</v>
      </c>
      <c r="T134" s="72"/>
    </row>
    <row r="135" spans="1:20" s="125" customFormat="1">
      <c r="A135" s="537"/>
      <c r="B135" s="538"/>
      <c r="C135" s="538"/>
      <c r="D135" s="538"/>
      <c r="E135" s="538"/>
      <c r="F135" s="538"/>
      <c r="G135" s="538"/>
      <c r="H135" s="126">
        <v>34</v>
      </c>
      <c r="I135" s="127" t="s">
        <v>71</v>
      </c>
      <c r="J135" s="128">
        <f>SUM(J136+J138)</f>
        <v>64117</v>
      </c>
      <c r="K135" s="128">
        <f>SUM(K136+K138)</f>
        <v>21000</v>
      </c>
      <c r="L135" s="128">
        <f>SUM(L136+L138)</f>
        <v>56000</v>
      </c>
      <c r="M135" s="128">
        <f>SUM(M136+M138)</f>
        <v>30000</v>
      </c>
      <c r="N135" s="128">
        <f>Posebni!G52+Posebni!G550</f>
        <v>21000</v>
      </c>
      <c r="O135" s="128">
        <f>Posebni!H52+Posebni!H550</f>
        <v>21000</v>
      </c>
      <c r="P135" s="128">
        <f>Posebni!I52+Posebni!I550</f>
        <v>70</v>
      </c>
      <c r="Q135" s="128">
        <f>Posebni!J52+Posebni!J550</f>
        <v>100</v>
      </c>
      <c r="R135" s="128">
        <f>Posebni!K52+Posebni!K508</f>
        <v>0</v>
      </c>
      <c r="S135" s="123">
        <f t="shared" si="26"/>
        <v>70</v>
      </c>
      <c r="T135" s="124">
        <f>O135/N135*100</f>
        <v>100</v>
      </c>
    </row>
    <row r="136" spans="1:20" s="457" customFormat="1">
      <c r="A136" s="531"/>
      <c r="B136" s="532"/>
      <c r="C136" s="532"/>
      <c r="D136" s="532"/>
      <c r="E136" s="532"/>
      <c r="F136" s="532"/>
      <c r="G136" s="532"/>
      <c r="H136" s="450">
        <v>342</v>
      </c>
      <c r="I136" s="451" t="s">
        <v>149</v>
      </c>
      <c r="J136" s="452">
        <f>SUM(J137)</f>
        <v>44812</v>
      </c>
      <c r="K136" s="452">
        <f>SUM(K137)</f>
        <v>5000</v>
      </c>
      <c r="L136" s="452">
        <f>SUM(L137)</f>
        <v>40000</v>
      </c>
      <c r="M136" s="452">
        <f>SUM(M137)</f>
        <v>0</v>
      </c>
      <c r="N136" s="452"/>
      <c r="O136" s="452"/>
      <c r="P136" s="453">
        <v>0</v>
      </c>
      <c r="Q136" s="454">
        <f t="shared" si="26"/>
        <v>800</v>
      </c>
      <c r="R136" s="454">
        <f t="shared" si="26"/>
        <v>0</v>
      </c>
      <c r="S136" s="455">
        <v>0</v>
      </c>
      <c r="T136" s="456"/>
    </row>
    <row r="137" spans="1:20" s="479" customFormat="1" ht="21">
      <c r="A137" s="531"/>
      <c r="B137" s="532"/>
      <c r="C137" s="532"/>
      <c r="D137" s="532"/>
      <c r="E137" s="532"/>
      <c r="F137" s="532"/>
      <c r="G137" s="532"/>
      <c r="H137" s="458">
        <v>3423</v>
      </c>
      <c r="I137" s="468" t="s">
        <v>150</v>
      </c>
      <c r="J137" s="460">
        <v>44812</v>
      </c>
      <c r="K137" s="460">
        <v>5000</v>
      </c>
      <c r="L137" s="460">
        <v>40000</v>
      </c>
      <c r="M137" s="460">
        <v>0</v>
      </c>
      <c r="N137" s="460"/>
      <c r="O137" s="460"/>
      <c r="P137" s="453">
        <v>0</v>
      </c>
      <c r="Q137" s="454">
        <f t="shared" si="26"/>
        <v>800</v>
      </c>
      <c r="R137" s="454">
        <f t="shared" si="26"/>
        <v>0</v>
      </c>
      <c r="S137" s="455">
        <v>0</v>
      </c>
      <c r="T137" s="456"/>
    </row>
    <row r="138" spans="1:20" s="457" customFormat="1">
      <c r="A138" s="531" t="s">
        <v>378</v>
      </c>
      <c r="B138" s="532"/>
      <c r="C138" s="532"/>
      <c r="D138" s="532"/>
      <c r="E138" s="532"/>
      <c r="F138" s="532"/>
      <c r="G138" s="532"/>
      <c r="H138" s="450">
        <v>343</v>
      </c>
      <c r="I138" s="451" t="s">
        <v>72</v>
      </c>
      <c r="J138" s="452">
        <f>SUM(J139:J141)</f>
        <v>19305</v>
      </c>
      <c r="K138" s="452">
        <f>SUM(K139:K141)</f>
        <v>16000</v>
      </c>
      <c r="L138" s="452">
        <f>SUM(L139:L141)</f>
        <v>16000</v>
      </c>
      <c r="M138" s="452">
        <f>SUM(M139:M141)</f>
        <v>30000</v>
      </c>
      <c r="N138" s="452"/>
      <c r="O138" s="452"/>
      <c r="P138" s="453">
        <f t="shared" si="26"/>
        <v>82.880082880082881</v>
      </c>
      <c r="Q138" s="454">
        <f t="shared" si="26"/>
        <v>100</v>
      </c>
      <c r="R138" s="454">
        <f t="shared" si="26"/>
        <v>187.5</v>
      </c>
      <c r="S138" s="455">
        <f t="shared" si="26"/>
        <v>0</v>
      </c>
      <c r="T138" s="456"/>
    </row>
    <row r="139" spans="1:20">
      <c r="A139" s="510"/>
      <c r="B139" s="511"/>
      <c r="C139" s="511"/>
      <c r="D139" s="511"/>
      <c r="E139" s="511"/>
      <c r="F139" s="511"/>
      <c r="G139" s="511"/>
      <c r="H139" s="30">
        <v>3431</v>
      </c>
      <c r="I139" s="20" t="s">
        <v>151</v>
      </c>
      <c r="J139" s="21">
        <v>17392</v>
      </c>
      <c r="K139" s="21">
        <v>11000</v>
      </c>
      <c r="L139" s="21">
        <v>11000</v>
      </c>
      <c r="M139" s="21">
        <f>Posebni!F54</f>
        <v>15000</v>
      </c>
      <c r="N139" s="21"/>
      <c r="O139" s="21"/>
      <c r="P139" s="69">
        <f t="shared" si="26"/>
        <v>63.247470101195958</v>
      </c>
      <c r="Q139" s="70">
        <f t="shared" si="26"/>
        <v>100</v>
      </c>
      <c r="R139" s="70">
        <f t="shared" si="26"/>
        <v>136.36363636363635</v>
      </c>
      <c r="S139" s="71">
        <f t="shared" si="26"/>
        <v>0</v>
      </c>
      <c r="T139" s="72"/>
    </row>
    <row r="140" spans="1:20">
      <c r="A140" s="510"/>
      <c r="B140" s="511"/>
      <c r="C140" s="511"/>
      <c r="D140" s="511"/>
      <c r="E140" s="511"/>
      <c r="F140" s="511"/>
      <c r="G140" s="511"/>
      <c r="H140" s="30">
        <v>3433</v>
      </c>
      <c r="I140" s="20" t="s">
        <v>148</v>
      </c>
      <c r="J140" s="21">
        <v>3</v>
      </c>
      <c r="K140" s="21">
        <v>1000</v>
      </c>
      <c r="L140" s="21">
        <v>1000</v>
      </c>
      <c r="M140" s="21">
        <f>Posebni!F55</f>
        <v>10000</v>
      </c>
      <c r="N140" s="21"/>
      <c r="O140" s="21"/>
      <c r="P140" s="69">
        <f t="shared" si="26"/>
        <v>33333.333333333328</v>
      </c>
      <c r="Q140" s="70">
        <f t="shared" si="26"/>
        <v>100</v>
      </c>
      <c r="R140" s="70">
        <f t="shared" si="26"/>
        <v>1000</v>
      </c>
      <c r="S140" s="71">
        <f t="shared" si="26"/>
        <v>0</v>
      </c>
      <c r="T140" s="72"/>
    </row>
    <row r="141" spans="1:20">
      <c r="A141" s="510"/>
      <c r="B141" s="511"/>
      <c r="C141" s="511"/>
      <c r="D141" s="511"/>
      <c r="E141" s="511"/>
      <c r="F141" s="511"/>
      <c r="G141" s="511"/>
      <c r="H141" s="30">
        <v>3434</v>
      </c>
      <c r="I141" s="20" t="s">
        <v>75</v>
      </c>
      <c r="J141" s="21">
        <v>1910</v>
      </c>
      <c r="K141" s="21">
        <v>4000</v>
      </c>
      <c r="L141" s="21">
        <v>4000</v>
      </c>
      <c r="M141" s="21">
        <f>Posebni!F56</f>
        <v>5000</v>
      </c>
      <c r="N141" s="21"/>
      <c r="O141" s="21"/>
      <c r="P141" s="69">
        <f t="shared" si="26"/>
        <v>209.42408376963351</v>
      </c>
      <c r="Q141" s="70">
        <f t="shared" si="26"/>
        <v>100</v>
      </c>
      <c r="R141" s="70">
        <f t="shared" si="26"/>
        <v>125</v>
      </c>
      <c r="S141" s="71">
        <f t="shared" si="26"/>
        <v>0</v>
      </c>
      <c r="T141" s="72"/>
    </row>
    <row r="142" spans="1:20" s="125" customFormat="1">
      <c r="A142" s="537"/>
      <c r="B142" s="538"/>
      <c r="C142" s="538"/>
      <c r="D142" s="538"/>
      <c r="E142" s="538"/>
      <c r="F142" s="538"/>
      <c r="G142" s="538"/>
      <c r="H142" s="126">
        <v>35</v>
      </c>
      <c r="I142" s="127" t="s">
        <v>76</v>
      </c>
      <c r="J142" s="128">
        <f>SUM(J143)</f>
        <v>0</v>
      </c>
      <c r="K142" s="128">
        <f>SUM(K143)</f>
        <v>0</v>
      </c>
      <c r="L142" s="128">
        <f>SUM(L143)</f>
        <v>0</v>
      </c>
      <c r="M142" s="128">
        <f>SUM(M143)</f>
        <v>200000</v>
      </c>
      <c r="N142" s="128">
        <f>Posebni!G110+Posebni!G116</f>
        <v>200000</v>
      </c>
      <c r="O142" s="128">
        <f>Posebni!H110+Posebni!H116</f>
        <v>200000</v>
      </c>
      <c r="P142" s="121">
        <v>0</v>
      </c>
      <c r="Q142" s="122">
        <v>0</v>
      </c>
      <c r="R142" s="122">
        <v>0</v>
      </c>
      <c r="S142" s="123">
        <v>0</v>
      </c>
      <c r="T142" s="124">
        <v>0</v>
      </c>
    </row>
    <row r="143" spans="1:20" s="457" customFormat="1" ht="21">
      <c r="A143" s="531"/>
      <c r="B143" s="532"/>
      <c r="C143" s="532"/>
      <c r="D143" s="532"/>
      <c r="E143" s="532"/>
      <c r="F143" s="532"/>
      <c r="G143" s="532"/>
      <c r="H143" s="450">
        <v>352</v>
      </c>
      <c r="I143" s="451" t="s">
        <v>159</v>
      </c>
      <c r="J143" s="452">
        <f>SUM(J145)</f>
        <v>0</v>
      </c>
      <c r="K143" s="452">
        <f>SUM(K145)</f>
        <v>0</v>
      </c>
      <c r="L143" s="452">
        <f>SUM(L145)</f>
        <v>0</v>
      </c>
      <c r="M143" s="452">
        <f>SUM(M144+M145)</f>
        <v>200000</v>
      </c>
      <c r="N143" s="452"/>
      <c r="O143" s="452"/>
      <c r="P143" s="453">
        <v>0</v>
      </c>
      <c r="Q143" s="454">
        <v>0</v>
      </c>
      <c r="R143" s="454">
        <v>0</v>
      </c>
      <c r="S143" s="455">
        <v>0</v>
      </c>
      <c r="T143" s="456"/>
    </row>
    <row r="144" spans="1:20" s="457" customFormat="1" ht="21">
      <c r="A144" s="531"/>
      <c r="B144" s="532"/>
      <c r="C144" s="532"/>
      <c r="D144" s="532"/>
      <c r="E144" s="532"/>
      <c r="F144" s="532"/>
      <c r="G144" s="532"/>
      <c r="H144" s="475">
        <v>3522</v>
      </c>
      <c r="I144" s="83" t="s">
        <v>402</v>
      </c>
      <c r="J144" s="452"/>
      <c r="K144" s="452"/>
      <c r="L144" s="452"/>
      <c r="M144" s="476">
        <f>Posebni!F112</f>
        <v>100000</v>
      </c>
      <c r="N144" s="452"/>
      <c r="O144" s="452"/>
      <c r="P144" s="453"/>
      <c r="Q144" s="454"/>
      <c r="R144" s="454"/>
      <c r="S144" s="455"/>
      <c r="T144" s="456"/>
    </row>
    <row r="145" spans="1:20" ht="21">
      <c r="A145" s="510"/>
      <c r="B145" s="511"/>
      <c r="C145" s="511"/>
      <c r="D145" s="511"/>
      <c r="E145" s="511"/>
      <c r="F145" s="511"/>
      <c r="G145" s="511"/>
      <c r="H145" s="30">
        <v>3523</v>
      </c>
      <c r="I145" s="20" t="s">
        <v>77</v>
      </c>
      <c r="J145" s="21">
        <v>0</v>
      </c>
      <c r="K145" s="21">
        <v>0</v>
      </c>
      <c r="L145" s="21">
        <v>0</v>
      </c>
      <c r="M145" s="21">
        <f>Posebni!F118+Posebni!F119</f>
        <v>100000</v>
      </c>
      <c r="N145" s="21"/>
      <c r="O145" s="21"/>
      <c r="P145" s="69">
        <v>0</v>
      </c>
      <c r="Q145" s="70">
        <v>0</v>
      </c>
      <c r="R145" s="70">
        <v>0</v>
      </c>
      <c r="S145" s="71">
        <v>0</v>
      </c>
      <c r="T145" s="72"/>
    </row>
    <row r="146" spans="1:20" s="125" customFormat="1" ht="21">
      <c r="A146" s="537"/>
      <c r="B146" s="538"/>
      <c r="C146" s="538"/>
      <c r="D146" s="538"/>
      <c r="E146" s="538"/>
      <c r="F146" s="538"/>
      <c r="G146" s="538"/>
      <c r="H146" s="126">
        <v>36</v>
      </c>
      <c r="I146" s="127" t="s">
        <v>138</v>
      </c>
      <c r="J146" s="128">
        <f>SUM(J147)</f>
        <v>0</v>
      </c>
      <c r="K146" s="128">
        <f>SUM(K147)</f>
        <v>15000</v>
      </c>
      <c r="L146" s="128">
        <f>SUM(L147)</f>
        <v>50000</v>
      </c>
      <c r="M146" s="128">
        <f>SUM(M147)</f>
        <v>55000</v>
      </c>
      <c r="N146" s="128">
        <f>Posebni!G183+Posebni!G233+Posebni!G295</f>
        <v>205000</v>
      </c>
      <c r="O146" s="128">
        <f>Posebni!H183+Posebni!H233+Posebni!H295</f>
        <v>205000</v>
      </c>
      <c r="P146" s="121">
        <v>0</v>
      </c>
      <c r="Q146" s="122">
        <f t="shared" si="26"/>
        <v>333.33333333333337</v>
      </c>
      <c r="R146" s="122">
        <f t="shared" si="26"/>
        <v>110.00000000000001</v>
      </c>
      <c r="S146" s="123">
        <f t="shared" si="26"/>
        <v>372.72727272727269</v>
      </c>
      <c r="T146" s="124">
        <f>O146/N146*100</f>
        <v>100</v>
      </c>
    </row>
    <row r="147" spans="1:20" s="457" customFormat="1">
      <c r="A147" s="531" t="s">
        <v>378</v>
      </c>
      <c r="B147" s="532"/>
      <c r="C147" s="532"/>
      <c r="D147" s="532" t="s">
        <v>381</v>
      </c>
      <c r="E147" s="532" t="s">
        <v>382</v>
      </c>
      <c r="F147" s="532"/>
      <c r="G147" s="532"/>
      <c r="H147" s="450">
        <v>363</v>
      </c>
      <c r="I147" s="451" t="s">
        <v>141</v>
      </c>
      <c r="J147" s="452">
        <f>SUM(J148:J149)</f>
        <v>0</v>
      </c>
      <c r="K147" s="452">
        <f>SUM(K148:K149)</f>
        <v>15000</v>
      </c>
      <c r="L147" s="452">
        <f>SUM(L148:L149)</f>
        <v>50000</v>
      </c>
      <c r="M147" s="452">
        <f>SUM(M148:M149)</f>
        <v>55000</v>
      </c>
      <c r="N147" s="452"/>
      <c r="O147" s="452"/>
      <c r="P147" s="453">
        <v>0</v>
      </c>
      <c r="Q147" s="454">
        <f t="shared" si="26"/>
        <v>333.33333333333337</v>
      </c>
      <c r="R147" s="454">
        <f t="shared" si="26"/>
        <v>110.00000000000001</v>
      </c>
      <c r="S147" s="455">
        <f t="shared" si="26"/>
        <v>0</v>
      </c>
      <c r="T147" s="455"/>
    </row>
    <row r="148" spans="1:20">
      <c r="A148" s="510"/>
      <c r="B148" s="511"/>
      <c r="C148" s="511"/>
      <c r="D148" s="511"/>
      <c r="E148" s="511"/>
      <c r="F148" s="511"/>
      <c r="G148" s="511"/>
      <c r="H148" s="30">
        <v>3631</v>
      </c>
      <c r="I148" s="20" t="s">
        <v>140</v>
      </c>
      <c r="J148" s="21">
        <v>0</v>
      </c>
      <c r="K148" s="21">
        <v>5000</v>
      </c>
      <c r="L148" s="21">
        <v>40000</v>
      </c>
      <c r="M148" s="21">
        <f>Posebni!F235</f>
        <v>5000</v>
      </c>
      <c r="N148" s="21"/>
      <c r="O148" s="21"/>
      <c r="P148" s="69">
        <v>0</v>
      </c>
      <c r="Q148" s="70">
        <f t="shared" si="26"/>
        <v>800</v>
      </c>
      <c r="R148" s="70">
        <f t="shared" si="26"/>
        <v>12.5</v>
      </c>
      <c r="S148" s="71">
        <v>0</v>
      </c>
      <c r="T148" s="72"/>
    </row>
    <row r="149" spans="1:20">
      <c r="A149" s="510"/>
      <c r="B149" s="511"/>
      <c r="C149" s="511"/>
      <c r="D149" s="511"/>
      <c r="E149" s="511"/>
      <c r="F149" s="511"/>
      <c r="G149" s="511"/>
      <c r="H149" s="30">
        <v>3632</v>
      </c>
      <c r="I149" s="20" t="s">
        <v>139</v>
      </c>
      <c r="J149" s="21">
        <v>0</v>
      </c>
      <c r="K149" s="21">
        <v>10000</v>
      </c>
      <c r="L149" s="21">
        <v>10000</v>
      </c>
      <c r="M149" s="21">
        <f>Posebni!F185+Posebni!F297</f>
        <v>50000</v>
      </c>
      <c r="N149" s="21"/>
      <c r="O149" s="21"/>
      <c r="P149" s="69">
        <v>0</v>
      </c>
      <c r="Q149" s="70">
        <f t="shared" si="26"/>
        <v>100</v>
      </c>
      <c r="R149" s="70">
        <f t="shared" si="26"/>
        <v>500</v>
      </c>
      <c r="S149" s="71">
        <f t="shared" si="26"/>
        <v>0</v>
      </c>
      <c r="T149" s="72"/>
    </row>
    <row r="150" spans="1:20" s="125" customFormat="1" ht="21">
      <c r="A150" s="537"/>
      <c r="B150" s="538"/>
      <c r="C150" s="538"/>
      <c r="D150" s="538"/>
      <c r="E150" s="538"/>
      <c r="F150" s="538"/>
      <c r="G150" s="538"/>
      <c r="H150" s="126">
        <v>37</v>
      </c>
      <c r="I150" s="127" t="s">
        <v>142</v>
      </c>
      <c r="J150" s="128">
        <f>SUM(J151)</f>
        <v>422126</v>
      </c>
      <c r="K150" s="128">
        <f>SUM(K151)</f>
        <v>340000</v>
      </c>
      <c r="L150" s="128">
        <f>SUM(L151)</f>
        <v>453000</v>
      </c>
      <c r="M150" s="128">
        <f>SUM(M151)</f>
        <v>1188000</v>
      </c>
      <c r="N150" s="128">
        <f>Posebni!G147+Posebni!G169</f>
        <v>1340000</v>
      </c>
      <c r="O150" s="128">
        <f>Posebni!H147+Posebni!H169</f>
        <v>1270000</v>
      </c>
      <c r="P150" s="121">
        <f t="shared" si="26"/>
        <v>80.544671496188343</v>
      </c>
      <c r="Q150" s="122">
        <f t="shared" si="26"/>
        <v>133.23529411764704</v>
      </c>
      <c r="R150" s="122">
        <f t="shared" si="26"/>
        <v>262.25165562913907</v>
      </c>
      <c r="S150" s="123">
        <f t="shared" si="26"/>
        <v>112.7946127946128</v>
      </c>
      <c r="T150" s="124">
        <f>O150/N150*100</f>
        <v>94.776119402985074</v>
      </c>
    </row>
    <row r="151" spans="1:20" s="457" customFormat="1">
      <c r="A151" s="531" t="s">
        <v>378</v>
      </c>
      <c r="B151" s="532"/>
      <c r="C151" s="532"/>
      <c r="D151" s="532"/>
      <c r="E151" s="532"/>
      <c r="F151" s="532"/>
      <c r="G151" s="532"/>
      <c r="H151" s="450">
        <v>372</v>
      </c>
      <c r="I151" s="451" t="s">
        <v>160</v>
      </c>
      <c r="J151" s="452">
        <f>SUM(J152:J153)</f>
        <v>422126</v>
      </c>
      <c r="K151" s="452">
        <f>SUM(K152:K153)</f>
        <v>340000</v>
      </c>
      <c r="L151" s="452">
        <f>SUM(L152:L153)</f>
        <v>453000</v>
      </c>
      <c r="M151" s="452">
        <f>SUM(M152:M153)</f>
        <v>1188000</v>
      </c>
      <c r="N151" s="452"/>
      <c r="O151" s="452"/>
      <c r="P151" s="453">
        <f t="shared" si="26"/>
        <v>80.544671496188343</v>
      </c>
      <c r="Q151" s="454">
        <f t="shared" si="26"/>
        <v>133.23529411764704</v>
      </c>
      <c r="R151" s="454">
        <f t="shared" si="26"/>
        <v>262.25165562913907</v>
      </c>
      <c r="S151" s="455">
        <f t="shared" si="26"/>
        <v>0</v>
      </c>
      <c r="T151" s="456"/>
    </row>
    <row r="152" spans="1:20">
      <c r="A152" s="510"/>
      <c r="B152" s="511"/>
      <c r="C152" s="511"/>
      <c r="D152" s="511"/>
      <c r="E152" s="511"/>
      <c r="F152" s="511"/>
      <c r="G152" s="511"/>
      <c r="H152" s="30">
        <v>3721</v>
      </c>
      <c r="I152" s="20" t="s">
        <v>79</v>
      </c>
      <c r="J152" s="21">
        <v>347075</v>
      </c>
      <c r="K152" s="21">
        <v>320000</v>
      </c>
      <c r="L152" s="21">
        <v>450000</v>
      </c>
      <c r="M152" s="21">
        <f>Posebni!F149+Posebni!F150+Posebni!F151+Posebni!F152+Posebni!F153</f>
        <v>535000</v>
      </c>
      <c r="N152" s="21"/>
      <c r="O152" s="21"/>
      <c r="P152" s="69">
        <f t="shared" si="26"/>
        <v>92.19909241518404</v>
      </c>
      <c r="Q152" s="70">
        <f t="shared" si="26"/>
        <v>140.625</v>
      </c>
      <c r="R152" s="70">
        <f t="shared" si="26"/>
        <v>118.88888888888889</v>
      </c>
      <c r="S152" s="71">
        <f t="shared" si="26"/>
        <v>0</v>
      </c>
      <c r="T152" s="72"/>
    </row>
    <row r="153" spans="1:20">
      <c r="A153" s="510"/>
      <c r="B153" s="511"/>
      <c r="C153" s="511"/>
      <c r="D153" s="511"/>
      <c r="E153" s="511"/>
      <c r="F153" s="511"/>
      <c r="G153" s="511"/>
      <c r="H153" s="30">
        <v>3722</v>
      </c>
      <c r="I153" s="20" t="s">
        <v>80</v>
      </c>
      <c r="J153" s="21">
        <v>75051</v>
      </c>
      <c r="K153" s="21">
        <v>20000</v>
      </c>
      <c r="L153" s="21">
        <v>3000</v>
      </c>
      <c r="M153" s="21">
        <f>Posebni!F154+Posebni!F155+Posebni!F156+Posebni!F157+Posebni!F158+Posebni!F159+Posebni!F171</f>
        <v>653000</v>
      </c>
      <c r="N153" s="21"/>
      <c r="O153" s="21"/>
      <c r="P153" s="69">
        <f t="shared" si="26"/>
        <v>26.648545655620843</v>
      </c>
      <c r="Q153" s="70">
        <f t="shared" si="26"/>
        <v>15</v>
      </c>
      <c r="R153" s="70">
        <f t="shared" si="26"/>
        <v>21766.666666666664</v>
      </c>
      <c r="S153" s="71">
        <f t="shared" si="26"/>
        <v>0</v>
      </c>
      <c r="T153" s="72"/>
    </row>
    <row r="154" spans="1:20" s="125" customFormat="1">
      <c r="A154" s="537"/>
      <c r="B154" s="538"/>
      <c r="C154" s="538"/>
      <c r="D154" s="538"/>
      <c r="E154" s="538"/>
      <c r="F154" s="538"/>
      <c r="G154" s="538"/>
      <c r="H154" s="126">
        <v>38</v>
      </c>
      <c r="I154" s="127" t="s">
        <v>130</v>
      </c>
      <c r="J154" s="128" t="e">
        <f>SUM(J155+J158+J160+J162+J165+J167)</f>
        <v>#REF!</v>
      </c>
      <c r="K154" s="128" t="e">
        <f>SUM(K155+K158+K160+K162+K165+K167)</f>
        <v>#REF!</v>
      </c>
      <c r="L154" s="128" t="e">
        <f>SUM(L155+L158+L160+L162+L165+L167)</f>
        <v>#REF!</v>
      </c>
      <c r="M154" s="128">
        <f>SUM(M155+M158+M160+M162+M165+M167)</f>
        <v>1123000</v>
      </c>
      <c r="N154" s="128">
        <f>Posebni!G82+Posebni!G103+Posebni!G131+Posebni!G139+Posebni!G163+Posebni!G200+Posebni!G212+Posebni!G240+Posebni!G247+Posebni!G264+Posebni!G273+Posebni!G279+Posebni!G427</f>
        <v>1298000</v>
      </c>
      <c r="O154" s="128">
        <f>Posebni!H82+Posebni!H103+Posebni!H131+Posebni!H139+Posebni!H163+Posebni!H200+Posebni!H212+Posebni!H240+Posebni!H247+Posebni!H264+Posebni!H273+Posebni!H279+Posebni!H427</f>
        <v>1698000</v>
      </c>
      <c r="P154" s="121" t="e">
        <f t="shared" si="26"/>
        <v>#REF!</v>
      </c>
      <c r="Q154" s="122" t="e">
        <f t="shared" si="26"/>
        <v>#REF!</v>
      </c>
      <c r="R154" s="122" t="e">
        <f t="shared" si="26"/>
        <v>#REF!</v>
      </c>
      <c r="S154" s="123">
        <f t="shared" si="26"/>
        <v>115.58325912733748</v>
      </c>
      <c r="T154" s="124">
        <f>O154/N154*100</f>
        <v>130.81664098613251</v>
      </c>
    </row>
    <row r="155" spans="1:20" s="457" customFormat="1">
      <c r="A155" s="531" t="s">
        <v>378</v>
      </c>
      <c r="B155" s="532"/>
      <c r="C155" s="532"/>
      <c r="D155" s="532"/>
      <c r="E155" s="532"/>
      <c r="F155" s="532"/>
      <c r="G155" s="532"/>
      <c r="H155" s="450">
        <v>381</v>
      </c>
      <c r="I155" s="451" t="s">
        <v>38</v>
      </c>
      <c r="J155" s="452" t="e">
        <f>SUM(J156+J157)</f>
        <v>#REF!</v>
      </c>
      <c r="K155" s="452" t="e">
        <f>SUM(K156+K157)</f>
        <v>#REF!</v>
      </c>
      <c r="L155" s="452" t="e">
        <f>SUM(L156+L157)</f>
        <v>#REF!</v>
      </c>
      <c r="M155" s="452">
        <f>SUM(M156+M157)</f>
        <v>928000</v>
      </c>
      <c r="N155" s="452"/>
      <c r="O155" s="452"/>
      <c r="P155" s="453" t="e">
        <f t="shared" si="26"/>
        <v>#REF!</v>
      </c>
      <c r="Q155" s="454" t="e">
        <f t="shared" si="26"/>
        <v>#REF!</v>
      </c>
      <c r="R155" s="454" t="e">
        <f t="shared" si="26"/>
        <v>#REF!</v>
      </c>
      <c r="S155" s="455">
        <f t="shared" si="26"/>
        <v>0</v>
      </c>
      <c r="T155" s="456"/>
    </row>
    <row r="156" spans="1:20" s="477" customFormat="1">
      <c r="A156" s="531"/>
      <c r="B156" s="532"/>
      <c r="C156" s="532"/>
      <c r="D156" s="532"/>
      <c r="E156" s="532"/>
      <c r="F156" s="532"/>
      <c r="G156" s="532"/>
      <c r="H156" s="475">
        <v>3811</v>
      </c>
      <c r="I156" s="83" t="s">
        <v>82</v>
      </c>
      <c r="J156" s="476" t="e">
        <f>SUM(#REF!)</f>
        <v>#REF!</v>
      </c>
      <c r="K156" s="476" t="e">
        <f>SUM(#REF!)</f>
        <v>#REF!</v>
      </c>
      <c r="L156" s="476" t="e">
        <f>SUM(#REF!)</f>
        <v>#REF!</v>
      </c>
      <c r="M156" s="476">
        <f>Posebni!F105+Posebni!F133+Posebni!F141+Posebni!F165+Posebni!F202+Posebni!F214+Posebni!F242+Posebni!F249+Posebni!F266+Posebni!F275+Posebni!F281</f>
        <v>903000</v>
      </c>
      <c r="N156" s="476"/>
      <c r="O156" s="476"/>
      <c r="P156" s="453" t="e">
        <f t="shared" si="26"/>
        <v>#REF!</v>
      </c>
      <c r="Q156" s="454" t="e">
        <f t="shared" si="26"/>
        <v>#REF!</v>
      </c>
      <c r="R156" s="454" t="e">
        <f t="shared" si="26"/>
        <v>#REF!</v>
      </c>
      <c r="S156" s="455">
        <f t="shared" si="26"/>
        <v>0</v>
      </c>
      <c r="T156" s="456"/>
    </row>
    <row r="157" spans="1:20" s="477" customFormat="1">
      <c r="A157" s="531"/>
      <c r="B157" s="532"/>
      <c r="C157" s="532"/>
      <c r="D157" s="532"/>
      <c r="E157" s="532"/>
      <c r="F157" s="532"/>
      <c r="G157" s="532"/>
      <c r="H157" s="475">
        <v>3812</v>
      </c>
      <c r="I157" s="83" t="s">
        <v>87</v>
      </c>
      <c r="J157" s="476">
        <v>4698</v>
      </c>
      <c r="K157" s="476">
        <v>5000</v>
      </c>
      <c r="L157" s="476">
        <v>5000</v>
      </c>
      <c r="M157" s="476">
        <f>Posebni!F134</f>
        <v>25000</v>
      </c>
      <c r="N157" s="476"/>
      <c r="O157" s="476"/>
      <c r="P157" s="453">
        <f t="shared" si="26"/>
        <v>106.42826734780758</v>
      </c>
      <c r="Q157" s="454">
        <f t="shared" si="26"/>
        <v>100</v>
      </c>
      <c r="R157" s="454">
        <f t="shared" si="26"/>
        <v>500</v>
      </c>
      <c r="S157" s="455">
        <f t="shared" si="26"/>
        <v>0</v>
      </c>
      <c r="T157" s="456"/>
    </row>
    <row r="158" spans="1:20" s="457" customFormat="1">
      <c r="A158" s="531" t="s">
        <v>378</v>
      </c>
      <c r="B158" s="532"/>
      <c r="C158" s="532"/>
      <c r="D158" s="532"/>
      <c r="E158" s="532"/>
      <c r="F158" s="532"/>
      <c r="G158" s="532"/>
      <c r="H158" s="450">
        <v>382</v>
      </c>
      <c r="I158" s="451" t="s">
        <v>39</v>
      </c>
      <c r="J158" s="452">
        <f>SUM(J159:J159)</f>
        <v>65000</v>
      </c>
      <c r="K158" s="452">
        <f>SUM(K159:K159)</f>
        <v>100000</v>
      </c>
      <c r="L158" s="452">
        <f>SUM(L159:L159)</f>
        <v>116000</v>
      </c>
      <c r="M158" s="452">
        <f>SUM(M159:M159)</f>
        <v>25000</v>
      </c>
      <c r="N158" s="452"/>
      <c r="O158" s="452"/>
      <c r="P158" s="453">
        <f t="shared" si="26"/>
        <v>153.84615384615387</v>
      </c>
      <c r="Q158" s="454">
        <f t="shared" si="26"/>
        <v>115.99999999999999</v>
      </c>
      <c r="R158" s="454">
        <f t="shared" si="26"/>
        <v>21.551724137931032</v>
      </c>
      <c r="S158" s="455">
        <f t="shared" si="26"/>
        <v>0</v>
      </c>
      <c r="T158" s="456"/>
    </row>
    <row r="159" spans="1:20" s="461" customFormat="1">
      <c r="A159" s="531"/>
      <c r="B159" s="532"/>
      <c r="C159" s="532"/>
      <c r="D159" s="532"/>
      <c r="E159" s="532"/>
      <c r="F159" s="532"/>
      <c r="G159" s="532"/>
      <c r="H159" s="458">
        <v>3821</v>
      </c>
      <c r="I159" s="468" t="s">
        <v>88</v>
      </c>
      <c r="J159" s="460">
        <v>65000</v>
      </c>
      <c r="K159" s="460">
        <v>100000</v>
      </c>
      <c r="L159" s="460">
        <v>116000</v>
      </c>
      <c r="M159" s="460">
        <f>Posebni!F268</f>
        <v>25000</v>
      </c>
      <c r="N159" s="460"/>
      <c r="O159" s="460"/>
      <c r="P159" s="453">
        <f t="shared" si="26"/>
        <v>153.84615384615387</v>
      </c>
      <c r="Q159" s="454">
        <f t="shared" si="26"/>
        <v>115.99999999999999</v>
      </c>
      <c r="R159" s="454">
        <f t="shared" si="26"/>
        <v>21.551724137931032</v>
      </c>
      <c r="S159" s="455">
        <f t="shared" si="26"/>
        <v>0</v>
      </c>
      <c r="T159" s="456"/>
    </row>
    <row r="160" spans="1:20" s="457" customFormat="1">
      <c r="A160" s="531" t="s">
        <v>378</v>
      </c>
      <c r="B160" s="532"/>
      <c r="C160" s="532"/>
      <c r="D160" s="532"/>
      <c r="E160" s="532" t="s">
        <v>382</v>
      </c>
      <c r="F160" s="532"/>
      <c r="G160" s="532"/>
      <c r="H160" s="450">
        <v>383</v>
      </c>
      <c r="I160" s="451" t="s">
        <v>90</v>
      </c>
      <c r="J160" s="452">
        <f>SUM(J161)</f>
        <v>0</v>
      </c>
      <c r="K160" s="452">
        <f>SUM(K161)</f>
        <v>10000</v>
      </c>
      <c r="L160" s="452">
        <f>SUM(L161)</f>
        <v>121000</v>
      </c>
      <c r="M160" s="452">
        <f>SUM(M161)</f>
        <v>20000</v>
      </c>
      <c r="N160" s="452"/>
      <c r="O160" s="452"/>
      <c r="P160" s="453">
        <v>0</v>
      </c>
      <c r="Q160" s="454">
        <f t="shared" si="26"/>
        <v>1210</v>
      </c>
      <c r="R160" s="454">
        <f t="shared" si="26"/>
        <v>16.528925619834713</v>
      </c>
      <c r="S160" s="455">
        <f t="shared" si="26"/>
        <v>0</v>
      </c>
      <c r="T160" s="456"/>
    </row>
    <row r="161" spans="1:20" s="461" customFormat="1">
      <c r="A161" s="531"/>
      <c r="B161" s="532"/>
      <c r="C161" s="532"/>
      <c r="D161" s="532"/>
      <c r="E161" s="532"/>
      <c r="F161" s="532"/>
      <c r="G161" s="532"/>
      <c r="H161" s="458">
        <v>3831</v>
      </c>
      <c r="I161" s="468" t="s">
        <v>91</v>
      </c>
      <c r="J161" s="460">
        <v>0</v>
      </c>
      <c r="K161" s="460">
        <v>10000</v>
      </c>
      <c r="L161" s="460">
        <v>121000</v>
      </c>
      <c r="M161" s="460">
        <f>Posebni!F84</f>
        <v>20000</v>
      </c>
      <c r="N161" s="460"/>
      <c r="O161" s="460"/>
      <c r="P161" s="453">
        <v>0</v>
      </c>
      <c r="Q161" s="454">
        <f t="shared" si="26"/>
        <v>1210</v>
      </c>
      <c r="R161" s="454">
        <f t="shared" si="26"/>
        <v>16.528925619834713</v>
      </c>
      <c r="S161" s="455">
        <f t="shared" si="26"/>
        <v>0</v>
      </c>
      <c r="T161" s="456"/>
    </row>
    <row r="162" spans="1:20" s="457" customFormat="1">
      <c r="A162" s="535"/>
      <c r="B162" s="536"/>
      <c r="C162" s="536"/>
      <c r="D162" s="536"/>
      <c r="E162" s="536"/>
      <c r="F162" s="536"/>
      <c r="G162" s="536"/>
      <c r="H162" s="469">
        <v>384</v>
      </c>
      <c r="I162" s="470" t="s">
        <v>92</v>
      </c>
      <c r="J162" s="471">
        <f>SUM(J163:J164)</f>
        <v>0</v>
      </c>
      <c r="K162" s="471">
        <f>SUM(K163:K164)</f>
        <v>0</v>
      </c>
      <c r="L162" s="471">
        <f>SUM(L163:L164)</f>
        <v>0</v>
      </c>
      <c r="M162" s="471">
        <f>SUM(M163:M164)</f>
        <v>0</v>
      </c>
      <c r="N162" s="471"/>
      <c r="O162" s="471"/>
      <c r="P162" s="453">
        <v>0</v>
      </c>
      <c r="Q162" s="454">
        <v>0</v>
      </c>
      <c r="R162" s="454">
        <v>0</v>
      </c>
      <c r="S162" s="455">
        <v>0</v>
      </c>
      <c r="T162" s="456"/>
    </row>
    <row r="163" spans="1:20" s="461" customFormat="1">
      <c r="A163" s="531"/>
      <c r="B163" s="532"/>
      <c r="C163" s="532"/>
      <c r="D163" s="532"/>
      <c r="E163" s="532"/>
      <c r="F163" s="532"/>
      <c r="G163" s="532"/>
      <c r="H163" s="458">
        <v>3841</v>
      </c>
      <c r="I163" s="468" t="s">
        <v>93</v>
      </c>
      <c r="J163" s="460">
        <v>0</v>
      </c>
      <c r="K163" s="460">
        <v>0</v>
      </c>
      <c r="L163" s="460">
        <v>0</v>
      </c>
      <c r="M163" s="460">
        <v>0</v>
      </c>
      <c r="N163" s="460"/>
      <c r="O163" s="460"/>
      <c r="P163" s="453">
        <v>0</v>
      </c>
      <c r="Q163" s="454">
        <v>0</v>
      </c>
      <c r="R163" s="454">
        <v>0</v>
      </c>
      <c r="S163" s="455">
        <v>0</v>
      </c>
      <c r="T163" s="456"/>
    </row>
    <row r="164" spans="1:20" s="461" customFormat="1">
      <c r="A164" s="531"/>
      <c r="B164" s="532"/>
      <c r="C164" s="532"/>
      <c r="D164" s="532"/>
      <c r="E164" s="532"/>
      <c r="F164" s="532"/>
      <c r="G164" s="532"/>
      <c r="H164" s="458">
        <v>3842</v>
      </c>
      <c r="I164" s="468" t="s">
        <v>94</v>
      </c>
      <c r="J164" s="460">
        <v>0</v>
      </c>
      <c r="K164" s="460">
        <v>0</v>
      </c>
      <c r="L164" s="460">
        <v>0</v>
      </c>
      <c r="M164" s="460">
        <v>0</v>
      </c>
      <c r="N164" s="460"/>
      <c r="O164" s="460"/>
      <c r="P164" s="453">
        <v>0</v>
      </c>
      <c r="Q164" s="454">
        <v>0</v>
      </c>
      <c r="R164" s="454">
        <v>0</v>
      </c>
      <c r="S164" s="455">
        <v>0</v>
      </c>
      <c r="T164" s="456"/>
    </row>
    <row r="165" spans="1:20" s="457" customFormat="1">
      <c r="A165" s="531"/>
      <c r="B165" s="532"/>
      <c r="C165" s="532"/>
      <c r="D165" s="532"/>
      <c r="E165" s="532"/>
      <c r="F165" s="532"/>
      <c r="G165" s="532"/>
      <c r="H165" s="450">
        <v>385</v>
      </c>
      <c r="I165" s="451" t="s">
        <v>95</v>
      </c>
      <c r="J165" s="452">
        <f>SUM(J166)</f>
        <v>0</v>
      </c>
      <c r="K165" s="452">
        <f>SUM(K166)</f>
        <v>10000</v>
      </c>
      <c r="L165" s="452">
        <f>SUM(L166)</f>
        <v>10000</v>
      </c>
      <c r="M165" s="452">
        <f>SUM(M166)</f>
        <v>0</v>
      </c>
      <c r="N165" s="452"/>
      <c r="O165" s="452"/>
      <c r="P165" s="453">
        <v>0</v>
      </c>
      <c r="Q165" s="454">
        <f t="shared" si="26"/>
        <v>100</v>
      </c>
      <c r="R165" s="454">
        <f t="shared" si="26"/>
        <v>0</v>
      </c>
      <c r="S165" s="455">
        <v>0</v>
      </c>
      <c r="T165" s="456"/>
    </row>
    <row r="166" spans="1:20" s="461" customFormat="1">
      <c r="A166" s="531"/>
      <c r="B166" s="532"/>
      <c r="C166" s="532"/>
      <c r="D166" s="532"/>
      <c r="E166" s="532"/>
      <c r="F166" s="532"/>
      <c r="G166" s="532"/>
      <c r="H166" s="458">
        <v>3851</v>
      </c>
      <c r="I166" s="468" t="s">
        <v>161</v>
      </c>
      <c r="J166" s="460">
        <v>0</v>
      </c>
      <c r="K166" s="460">
        <v>10000</v>
      </c>
      <c r="L166" s="460">
        <v>10000</v>
      </c>
      <c r="M166" s="460">
        <v>0</v>
      </c>
      <c r="N166" s="460"/>
      <c r="O166" s="460"/>
      <c r="P166" s="453">
        <v>0</v>
      </c>
      <c r="Q166" s="454">
        <f t="shared" si="26"/>
        <v>100</v>
      </c>
      <c r="R166" s="454">
        <f t="shared" si="26"/>
        <v>0</v>
      </c>
      <c r="S166" s="455">
        <v>0</v>
      </c>
      <c r="T166" s="456"/>
    </row>
    <row r="167" spans="1:20" s="461" customFormat="1">
      <c r="A167" s="531"/>
      <c r="B167" s="532"/>
      <c r="C167" s="532"/>
      <c r="D167" s="532" t="s">
        <v>381</v>
      </c>
      <c r="E167" s="532"/>
      <c r="F167" s="532"/>
      <c r="G167" s="532"/>
      <c r="H167" s="472">
        <v>386</v>
      </c>
      <c r="I167" s="82" t="s">
        <v>129</v>
      </c>
      <c r="J167" s="452">
        <f>SUM(J168)</f>
        <v>0</v>
      </c>
      <c r="K167" s="452">
        <f>SUM(K168)</f>
        <v>10000</v>
      </c>
      <c r="L167" s="452">
        <f>SUM(L168)</f>
        <v>50000</v>
      </c>
      <c r="M167" s="452">
        <f>SUM(M168)</f>
        <v>150000</v>
      </c>
      <c r="N167" s="473"/>
      <c r="O167" s="473"/>
      <c r="P167" s="453">
        <v>0</v>
      </c>
      <c r="Q167" s="454">
        <f t="shared" si="26"/>
        <v>500</v>
      </c>
      <c r="R167" s="454">
        <f t="shared" si="26"/>
        <v>300</v>
      </c>
      <c r="S167" s="455">
        <f t="shared" si="26"/>
        <v>0</v>
      </c>
      <c r="T167" s="456"/>
    </row>
    <row r="168" spans="1:20">
      <c r="A168" s="510"/>
      <c r="B168" s="511"/>
      <c r="C168" s="511"/>
      <c r="D168" s="511"/>
      <c r="E168" s="511"/>
      <c r="F168" s="511"/>
      <c r="G168" s="511"/>
      <c r="H168" s="30">
        <v>3861</v>
      </c>
      <c r="I168" s="20" t="s">
        <v>597</v>
      </c>
      <c r="J168" s="21">
        <v>0</v>
      </c>
      <c r="K168" s="21">
        <v>10000</v>
      </c>
      <c r="L168" s="21">
        <v>50000</v>
      </c>
      <c r="M168" s="21">
        <f>Posebni!F429+Posebni!F430</f>
        <v>150000</v>
      </c>
      <c r="N168" s="21"/>
      <c r="O168" s="21"/>
      <c r="P168" s="69">
        <v>0</v>
      </c>
      <c r="Q168" s="70">
        <f t="shared" si="26"/>
        <v>500</v>
      </c>
      <c r="R168" s="70">
        <f t="shared" si="26"/>
        <v>300</v>
      </c>
      <c r="S168" s="71">
        <f t="shared" si="26"/>
        <v>0</v>
      </c>
      <c r="T168" s="72"/>
    </row>
    <row r="169" spans="1:20" s="94" customFormat="1" ht="13.8" thickBot="1">
      <c r="A169" s="539"/>
      <c r="B169" s="540"/>
      <c r="C169" s="540"/>
      <c r="D169" s="540"/>
      <c r="E169" s="540"/>
      <c r="F169" s="540"/>
      <c r="G169" s="540"/>
      <c r="H169" s="95">
        <v>4</v>
      </c>
      <c r="I169" s="96" t="s">
        <v>4</v>
      </c>
      <c r="J169" s="97" t="e">
        <f t="shared" ref="J169:O169" si="27">SUM(J170+J173+J188)</f>
        <v>#REF!</v>
      </c>
      <c r="K169" s="97" t="e">
        <f t="shared" si="27"/>
        <v>#REF!</v>
      </c>
      <c r="L169" s="97" t="e">
        <f t="shared" si="27"/>
        <v>#REF!</v>
      </c>
      <c r="M169" s="97">
        <f>SUM(M170+M173+M188)</f>
        <v>6714000</v>
      </c>
      <c r="N169" s="97">
        <f t="shared" si="27"/>
        <v>4362000</v>
      </c>
      <c r="O169" s="97">
        <f t="shared" si="27"/>
        <v>6112000</v>
      </c>
      <c r="P169" s="98" t="e">
        <f t="shared" si="26"/>
        <v>#REF!</v>
      </c>
      <c r="Q169" s="99" t="e">
        <f t="shared" si="26"/>
        <v>#REF!</v>
      </c>
      <c r="R169" s="99" t="e">
        <f t="shared" si="26"/>
        <v>#REF!</v>
      </c>
      <c r="S169" s="100">
        <f t="shared" si="26"/>
        <v>64.968722073279721</v>
      </c>
      <c r="T169" s="101">
        <f>O169/N169*100</f>
        <v>140.11921137093077</v>
      </c>
    </row>
    <row r="170" spans="1:20" s="125" customFormat="1">
      <c r="A170" s="529"/>
      <c r="B170" s="530"/>
      <c r="C170" s="530"/>
      <c r="D170" s="530"/>
      <c r="E170" s="530"/>
      <c r="F170" s="530"/>
      <c r="G170" s="530"/>
      <c r="H170" s="118">
        <v>41</v>
      </c>
      <c r="I170" s="129" t="s">
        <v>162</v>
      </c>
      <c r="J170" s="120">
        <f t="shared" ref="J170:M171" si="28">SUM(J171)</f>
        <v>0</v>
      </c>
      <c r="K170" s="120">
        <f t="shared" si="28"/>
        <v>70000</v>
      </c>
      <c r="L170" s="120">
        <f t="shared" si="28"/>
        <v>0</v>
      </c>
      <c r="M170" s="120">
        <f t="shared" si="28"/>
        <v>100000</v>
      </c>
      <c r="N170" s="120">
        <f>Posebni!G402</f>
        <v>50000</v>
      </c>
      <c r="O170" s="120">
        <f>Posebni!H402</f>
        <v>50000</v>
      </c>
      <c r="P170" s="120">
        <f>Posebni!I402</f>
        <v>50</v>
      </c>
      <c r="Q170" s="120">
        <f>Posebni!J402</f>
        <v>100</v>
      </c>
      <c r="R170" s="120">
        <f>Posebni!K370</f>
        <v>0</v>
      </c>
      <c r="S170" s="123">
        <f t="shared" si="26"/>
        <v>50</v>
      </c>
      <c r="T170" s="124">
        <f>O170/N170*100</f>
        <v>100</v>
      </c>
    </row>
    <row r="171" spans="1:20" s="457" customFormat="1">
      <c r="A171" s="531" t="s">
        <v>378</v>
      </c>
      <c r="B171" s="532"/>
      <c r="C171" s="532"/>
      <c r="D171" s="532"/>
      <c r="E171" s="532"/>
      <c r="F171" s="532" t="s">
        <v>383</v>
      </c>
      <c r="G171" s="532"/>
      <c r="H171" s="450">
        <v>411</v>
      </c>
      <c r="I171" s="451" t="s">
        <v>96</v>
      </c>
      <c r="J171" s="452">
        <f t="shared" si="28"/>
        <v>0</v>
      </c>
      <c r="K171" s="452">
        <f t="shared" si="28"/>
        <v>70000</v>
      </c>
      <c r="L171" s="452">
        <f t="shared" si="28"/>
        <v>0</v>
      </c>
      <c r="M171" s="452">
        <f t="shared" si="28"/>
        <v>100000</v>
      </c>
      <c r="N171" s="452"/>
      <c r="O171" s="452"/>
      <c r="P171" s="453">
        <v>0</v>
      </c>
      <c r="Q171" s="454">
        <f t="shared" si="26"/>
        <v>0</v>
      </c>
      <c r="R171" s="454">
        <v>0</v>
      </c>
      <c r="S171" s="455">
        <f t="shared" si="26"/>
        <v>0</v>
      </c>
      <c r="T171" s="456"/>
    </row>
    <row r="172" spans="1:20">
      <c r="A172" s="510"/>
      <c r="B172" s="511"/>
      <c r="C172" s="511"/>
      <c r="D172" s="511"/>
      <c r="E172" s="511"/>
      <c r="F172" s="511"/>
      <c r="G172" s="511"/>
      <c r="H172" s="30">
        <v>4111</v>
      </c>
      <c r="I172" s="20" t="s">
        <v>41</v>
      </c>
      <c r="J172" s="21">
        <v>0</v>
      </c>
      <c r="K172" s="21">
        <v>70000</v>
      </c>
      <c r="L172" s="21">
        <v>0</v>
      </c>
      <c r="M172" s="21">
        <f>Posebni!F404</f>
        <v>100000</v>
      </c>
      <c r="N172" s="21"/>
      <c r="O172" s="21"/>
      <c r="P172" s="69">
        <v>0</v>
      </c>
      <c r="Q172" s="70">
        <f t="shared" si="26"/>
        <v>0</v>
      </c>
      <c r="R172" s="70">
        <v>0</v>
      </c>
      <c r="S172" s="71">
        <f t="shared" si="26"/>
        <v>0</v>
      </c>
      <c r="T172" s="72"/>
    </row>
    <row r="173" spans="1:20" s="125" customFormat="1">
      <c r="A173" s="537"/>
      <c r="B173" s="538"/>
      <c r="C173" s="538"/>
      <c r="D173" s="538"/>
      <c r="E173" s="538"/>
      <c r="F173" s="538"/>
      <c r="G173" s="538"/>
      <c r="H173" s="126">
        <v>42</v>
      </c>
      <c r="I173" s="130" t="s">
        <v>163</v>
      </c>
      <c r="J173" s="128" t="e">
        <f>SUM(J174+J178+#REF!+#REF!+J184)</f>
        <v>#REF!</v>
      </c>
      <c r="K173" s="128" t="e">
        <f>SUM(K174+K178+#REF!+K184)</f>
        <v>#REF!</v>
      </c>
      <c r="L173" s="128" t="e">
        <f>SUM(L174+L178+#REF!+L184)</f>
        <v>#REF!</v>
      </c>
      <c r="M173" s="128">
        <f>SUM(M174+M178+M184)</f>
        <v>6434000</v>
      </c>
      <c r="N173" s="128">
        <f>Posebni!G60+Posebni!G70+Posebni!G206+Posebni!G314+Posebni!G408+Posebni!G414+Posebni!G439+Posebni!G455+Posebni!G461+Posebni!G467+Posebni!G478+Posebni!G487+Posebni!G496+Posebni!G503+Posebni!G517+Posebni!G536+Posebni!G523+Posebni!G543</f>
        <v>4312000</v>
      </c>
      <c r="O173" s="128">
        <f>Posebni!H60+Posebni!H70+Posebni!H206+Posebni!H314+Posebni!H408+Posebni!H414+Posebni!H439+Posebni!H455+Posebni!H461+Posebni!H467+Posebni!H478+Posebni!H487+Posebni!H496+Posebni!H503+Posebni!H517+Posebni!H530+Posebni!H536+Posebni!H523+Posebni!H543</f>
        <v>6062000</v>
      </c>
      <c r="P173" s="121" t="e">
        <f t="shared" si="26"/>
        <v>#REF!</v>
      </c>
      <c r="Q173" s="122" t="e">
        <f t="shared" si="26"/>
        <v>#REF!</v>
      </c>
      <c r="R173" s="122" t="e">
        <f t="shared" si="26"/>
        <v>#REF!</v>
      </c>
      <c r="S173" s="123">
        <f t="shared" si="26"/>
        <v>67.018961765620148</v>
      </c>
      <c r="T173" s="124">
        <f>O173/N173*100</f>
        <v>140.58441558441558</v>
      </c>
    </row>
    <row r="174" spans="1:20" s="457" customFormat="1">
      <c r="A174" s="531" t="s">
        <v>378</v>
      </c>
      <c r="B174" s="532"/>
      <c r="C174" s="532" t="s">
        <v>380</v>
      </c>
      <c r="D174" s="532" t="s">
        <v>381</v>
      </c>
      <c r="E174" s="532"/>
      <c r="F174" s="532"/>
      <c r="G174" s="532"/>
      <c r="H174" s="450">
        <v>421</v>
      </c>
      <c r="I174" s="451" t="s">
        <v>98</v>
      </c>
      <c r="J174" s="452">
        <f>SUM(J175:J177)</f>
        <v>3570032</v>
      </c>
      <c r="K174" s="452">
        <f>SUM(K175:K177)</f>
        <v>1450000</v>
      </c>
      <c r="L174" s="452">
        <f>SUM(L175:L177)</f>
        <v>190000</v>
      </c>
      <c r="M174" s="452">
        <f>SUM(M175:M177)</f>
        <v>6290000</v>
      </c>
      <c r="N174" s="452"/>
      <c r="O174" s="452"/>
      <c r="P174" s="453">
        <f t="shared" si="26"/>
        <v>40.615882434667249</v>
      </c>
      <c r="Q174" s="454">
        <f t="shared" si="26"/>
        <v>13.103448275862069</v>
      </c>
      <c r="R174" s="454">
        <f t="shared" si="26"/>
        <v>3310.5263157894742</v>
      </c>
      <c r="S174" s="455">
        <f t="shared" si="26"/>
        <v>0</v>
      </c>
      <c r="T174" s="456"/>
    </row>
    <row r="175" spans="1:20" s="461" customFormat="1">
      <c r="A175" s="531"/>
      <c r="B175" s="532"/>
      <c r="C175" s="532"/>
      <c r="D175" s="532"/>
      <c r="E175" s="532"/>
      <c r="F175" s="532"/>
      <c r="G175" s="532"/>
      <c r="H175" s="458">
        <v>4212</v>
      </c>
      <c r="I175" s="468" t="s">
        <v>99</v>
      </c>
      <c r="J175" s="460">
        <v>700190</v>
      </c>
      <c r="K175" s="460">
        <v>350000</v>
      </c>
      <c r="L175" s="460">
        <v>70000</v>
      </c>
      <c r="M175" s="460">
        <f>Posebni!F519</f>
        <v>400000</v>
      </c>
      <c r="N175" s="460"/>
      <c r="O175" s="460"/>
      <c r="P175" s="453">
        <f t="shared" si="26"/>
        <v>49.986432254102461</v>
      </c>
      <c r="Q175" s="454">
        <f t="shared" si="26"/>
        <v>20</v>
      </c>
      <c r="R175" s="454">
        <f t="shared" si="26"/>
        <v>571.42857142857144</v>
      </c>
      <c r="S175" s="455">
        <f t="shared" si="26"/>
        <v>0</v>
      </c>
      <c r="T175" s="456"/>
    </row>
    <row r="176" spans="1:20" s="461" customFormat="1">
      <c r="A176" s="531"/>
      <c r="B176" s="532"/>
      <c r="C176" s="532"/>
      <c r="D176" s="532"/>
      <c r="E176" s="532"/>
      <c r="F176" s="532"/>
      <c r="G176" s="532"/>
      <c r="H176" s="458">
        <v>4213</v>
      </c>
      <c r="I176" s="468" t="s">
        <v>143</v>
      </c>
      <c r="J176" s="460">
        <v>2869842</v>
      </c>
      <c r="K176" s="460">
        <v>100000</v>
      </c>
      <c r="L176" s="460">
        <v>100000</v>
      </c>
      <c r="M176" s="460">
        <f>Posebni!F416+Posebni!F417+Posebni!F418+Posebni!F419+Posebni!F420+Posebni!F421+Posebni!F422+Posebni!F423</f>
        <v>2360000</v>
      </c>
      <c r="N176" s="460"/>
      <c r="O176" s="460"/>
      <c r="P176" s="453">
        <f t="shared" si="26"/>
        <v>3.48451238778999</v>
      </c>
      <c r="Q176" s="454">
        <f t="shared" si="26"/>
        <v>100</v>
      </c>
      <c r="R176" s="454">
        <f t="shared" si="26"/>
        <v>2360</v>
      </c>
      <c r="S176" s="455">
        <f t="shared" si="26"/>
        <v>0</v>
      </c>
      <c r="T176" s="456"/>
    </row>
    <row r="177" spans="1:20" s="461" customFormat="1">
      <c r="A177" s="531"/>
      <c r="B177" s="532"/>
      <c r="C177" s="532"/>
      <c r="D177" s="532"/>
      <c r="E177" s="532"/>
      <c r="F177" s="532"/>
      <c r="G177" s="532"/>
      <c r="H177" s="458">
        <v>4214</v>
      </c>
      <c r="I177" s="468" t="s">
        <v>121</v>
      </c>
      <c r="J177" s="460">
        <v>0</v>
      </c>
      <c r="K177" s="460">
        <v>1000000</v>
      </c>
      <c r="L177" s="460">
        <v>20000</v>
      </c>
      <c r="M177" s="460">
        <f>Posebni!F316+Posebni!F410+Posebni!F442+Posebni!F457+Posebni!F463+Posebni!F469+Posebni!F470+Posebni!F471+Posebni!F498+Posebni!F499+Posebni!F505+Posebni!F506+Posebni!F526+Posebni!F532+Posebni!F538</f>
        <v>3530000</v>
      </c>
      <c r="N177" s="460"/>
      <c r="O177" s="460"/>
      <c r="P177" s="453">
        <v>0</v>
      </c>
      <c r="Q177" s="454">
        <f t="shared" si="26"/>
        <v>2</v>
      </c>
      <c r="R177" s="454">
        <f t="shared" si="26"/>
        <v>17650</v>
      </c>
      <c r="S177" s="455">
        <f t="shared" si="26"/>
        <v>0</v>
      </c>
      <c r="T177" s="456"/>
    </row>
    <row r="178" spans="1:20" s="457" customFormat="1">
      <c r="A178" s="531" t="s">
        <v>378</v>
      </c>
      <c r="B178" s="532"/>
      <c r="C178" s="532"/>
      <c r="D178" s="532"/>
      <c r="E178" s="532"/>
      <c r="F178" s="532"/>
      <c r="G178" s="532"/>
      <c r="H178" s="450">
        <v>422</v>
      </c>
      <c r="I178" s="451" t="s">
        <v>100</v>
      </c>
      <c r="J178" s="452">
        <f>SUM(J179:J183)</f>
        <v>15009</v>
      </c>
      <c r="K178" s="452">
        <f>SUM(K179:K183)</f>
        <v>62000</v>
      </c>
      <c r="L178" s="452">
        <f>SUM(L179:L183)</f>
        <v>62000</v>
      </c>
      <c r="M178" s="452">
        <f>SUM(M179:M183)</f>
        <v>94000</v>
      </c>
      <c r="N178" s="452"/>
      <c r="O178" s="452"/>
      <c r="P178" s="453">
        <f t="shared" si="26"/>
        <v>413.08548204410693</v>
      </c>
      <c r="Q178" s="454">
        <f t="shared" si="26"/>
        <v>100</v>
      </c>
      <c r="R178" s="454">
        <f t="shared" si="26"/>
        <v>151.61290322580646</v>
      </c>
      <c r="S178" s="455">
        <f t="shared" si="26"/>
        <v>0</v>
      </c>
      <c r="T178" s="456"/>
    </row>
    <row r="179" spans="1:20" s="461" customFormat="1">
      <c r="A179" s="531"/>
      <c r="B179" s="532"/>
      <c r="C179" s="532"/>
      <c r="D179" s="532"/>
      <c r="E179" s="532"/>
      <c r="F179" s="532"/>
      <c r="G179" s="532"/>
      <c r="H179" s="458">
        <v>4221</v>
      </c>
      <c r="I179" s="468" t="s">
        <v>167</v>
      </c>
      <c r="J179" s="460">
        <v>15009</v>
      </c>
      <c r="K179" s="460">
        <v>20000</v>
      </c>
      <c r="L179" s="460">
        <v>20000</v>
      </c>
      <c r="M179" s="460">
        <f>Posebni!F62</f>
        <v>20000</v>
      </c>
      <c r="N179" s="460"/>
      <c r="O179" s="460"/>
      <c r="P179" s="453">
        <f t="shared" si="26"/>
        <v>133.2533813045506</v>
      </c>
      <c r="Q179" s="454">
        <f t="shared" si="26"/>
        <v>100</v>
      </c>
      <c r="R179" s="454">
        <f t="shared" si="26"/>
        <v>100</v>
      </c>
      <c r="S179" s="455">
        <f t="shared" si="26"/>
        <v>0</v>
      </c>
      <c r="T179" s="456"/>
    </row>
    <row r="180" spans="1:20" s="461" customFormat="1">
      <c r="A180" s="531"/>
      <c r="B180" s="532"/>
      <c r="C180" s="532"/>
      <c r="D180" s="532"/>
      <c r="E180" s="532"/>
      <c r="F180" s="532"/>
      <c r="G180" s="532"/>
      <c r="H180" s="458">
        <v>4222</v>
      </c>
      <c r="I180" s="468" t="s">
        <v>102</v>
      </c>
      <c r="J180" s="460">
        <v>0</v>
      </c>
      <c r="K180" s="460">
        <v>5000</v>
      </c>
      <c r="L180" s="460">
        <v>5000</v>
      </c>
      <c r="M180" s="460">
        <f>Posebni!F63</f>
        <v>6000</v>
      </c>
      <c r="N180" s="460"/>
      <c r="O180" s="460"/>
      <c r="P180" s="453">
        <v>0</v>
      </c>
      <c r="Q180" s="454">
        <f t="shared" si="26"/>
        <v>100</v>
      </c>
      <c r="R180" s="454">
        <f t="shared" si="26"/>
        <v>120</v>
      </c>
      <c r="S180" s="455">
        <f t="shared" si="26"/>
        <v>0</v>
      </c>
      <c r="T180" s="456"/>
    </row>
    <row r="181" spans="1:20" s="461" customFormat="1">
      <c r="A181" s="531"/>
      <c r="B181" s="532"/>
      <c r="C181" s="532"/>
      <c r="D181" s="532"/>
      <c r="E181" s="532"/>
      <c r="F181" s="532"/>
      <c r="G181" s="532"/>
      <c r="H181" s="458">
        <v>4223</v>
      </c>
      <c r="I181" s="468" t="s">
        <v>114</v>
      </c>
      <c r="J181" s="460">
        <v>0</v>
      </c>
      <c r="K181" s="460">
        <v>2000</v>
      </c>
      <c r="L181" s="460">
        <v>2000</v>
      </c>
      <c r="M181" s="460">
        <f>Posebni!F64+Posebni!F489</f>
        <v>55000</v>
      </c>
      <c r="N181" s="460"/>
      <c r="O181" s="460"/>
      <c r="P181" s="453">
        <v>0</v>
      </c>
      <c r="Q181" s="454">
        <f t="shared" si="26"/>
        <v>100</v>
      </c>
      <c r="R181" s="454">
        <f t="shared" si="26"/>
        <v>2750</v>
      </c>
      <c r="S181" s="455">
        <f t="shared" si="26"/>
        <v>0</v>
      </c>
      <c r="T181" s="456"/>
    </row>
    <row r="182" spans="1:20" s="461" customFormat="1">
      <c r="A182" s="531"/>
      <c r="B182" s="532"/>
      <c r="C182" s="532"/>
      <c r="D182" s="532"/>
      <c r="E182" s="532"/>
      <c r="F182" s="532"/>
      <c r="G182" s="532"/>
      <c r="H182" s="458">
        <v>4226</v>
      </c>
      <c r="I182" s="468" t="s">
        <v>403</v>
      </c>
      <c r="J182" s="460"/>
      <c r="K182" s="460"/>
      <c r="L182" s="460"/>
      <c r="M182" s="460">
        <f>Posebni!F65</f>
        <v>3000</v>
      </c>
      <c r="N182" s="460"/>
      <c r="O182" s="460"/>
      <c r="P182" s="453"/>
      <c r="Q182" s="454"/>
      <c r="R182" s="454"/>
      <c r="S182" s="455">
        <f t="shared" si="26"/>
        <v>0</v>
      </c>
      <c r="T182" s="456"/>
    </row>
    <row r="183" spans="1:20" s="461" customFormat="1">
      <c r="A183" s="531"/>
      <c r="B183" s="532"/>
      <c r="C183" s="532"/>
      <c r="D183" s="532"/>
      <c r="E183" s="532"/>
      <c r="F183" s="532"/>
      <c r="G183" s="532"/>
      <c r="H183" s="458">
        <v>4227</v>
      </c>
      <c r="I183" s="468" t="s">
        <v>103</v>
      </c>
      <c r="J183" s="460">
        <v>0</v>
      </c>
      <c r="K183" s="460">
        <v>35000</v>
      </c>
      <c r="L183" s="460">
        <v>35000</v>
      </c>
      <c r="M183" s="460">
        <f>Posebni!F66+Posebni!F480</f>
        <v>10000</v>
      </c>
      <c r="N183" s="460"/>
      <c r="O183" s="460"/>
      <c r="P183" s="453">
        <v>0</v>
      </c>
      <c r="Q183" s="454">
        <f t="shared" si="26"/>
        <v>100</v>
      </c>
      <c r="R183" s="454">
        <f t="shared" si="26"/>
        <v>28.571428571428569</v>
      </c>
      <c r="S183" s="455">
        <f t="shared" si="26"/>
        <v>0</v>
      </c>
      <c r="T183" s="456"/>
    </row>
    <row r="184" spans="1:20" s="457" customFormat="1">
      <c r="A184" s="531" t="s">
        <v>378</v>
      </c>
      <c r="B184" s="532"/>
      <c r="C184" s="532"/>
      <c r="D184" s="532"/>
      <c r="E184" s="532"/>
      <c r="F184" s="532"/>
      <c r="G184" s="532"/>
      <c r="H184" s="450">
        <v>426</v>
      </c>
      <c r="I184" s="451" t="s">
        <v>119</v>
      </c>
      <c r="J184" s="452">
        <f>SUM(J185:J186)</f>
        <v>0</v>
      </c>
      <c r="K184" s="452">
        <f>SUM(K185:K186)</f>
        <v>105000</v>
      </c>
      <c r="L184" s="452">
        <f>SUM(L185:L186)</f>
        <v>5000</v>
      </c>
      <c r="M184" s="452">
        <f>SUM(M185:M187)</f>
        <v>50000</v>
      </c>
      <c r="N184" s="452"/>
      <c r="O184" s="452"/>
      <c r="P184" s="453">
        <v>0</v>
      </c>
      <c r="Q184" s="454">
        <f t="shared" si="26"/>
        <v>4.7619047619047619</v>
      </c>
      <c r="R184" s="454">
        <f t="shared" si="26"/>
        <v>1000</v>
      </c>
      <c r="S184" s="455">
        <f t="shared" si="26"/>
        <v>0</v>
      </c>
      <c r="T184" s="456"/>
    </row>
    <row r="185" spans="1:20">
      <c r="A185" s="510"/>
      <c r="B185" s="511"/>
      <c r="C185" s="511"/>
      <c r="D185" s="511"/>
      <c r="E185" s="511"/>
      <c r="F185" s="511"/>
      <c r="G185" s="511"/>
      <c r="H185" s="30">
        <v>4262</v>
      </c>
      <c r="I185" s="20" t="s">
        <v>115</v>
      </c>
      <c r="J185" s="21">
        <v>0</v>
      </c>
      <c r="K185" s="21">
        <v>5000</v>
      </c>
      <c r="L185" s="21">
        <v>5000</v>
      </c>
      <c r="M185" s="21">
        <f>Posebni!F72</f>
        <v>10000</v>
      </c>
      <c r="N185" s="21"/>
      <c r="O185" s="21"/>
      <c r="P185" s="69">
        <v>0</v>
      </c>
      <c r="Q185" s="70">
        <f t="shared" si="26"/>
        <v>100</v>
      </c>
      <c r="R185" s="70">
        <f t="shared" si="26"/>
        <v>200</v>
      </c>
      <c r="S185" s="71">
        <f t="shared" si="26"/>
        <v>0</v>
      </c>
      <c r="T185" s="72"/>
    </row>
    <row r="186" spans="1:20">
      <c r="A186" s="510"/>
      <c r="B186" s="511"/>
      <c r="C186" s="511"/>
      <c r="D186" s="511"/>
      <c r="E186" s="511"/>
      <c r="F186" s="511"/>
      <c r="G186" s="511"/>
      <c r="H186" s="30">
        <v>4263</v>
      </c>
      <c r="I186" s="20" t="s">
        <v>575</v>
      </c>
      <c r="J186" s="21">
        <v>0</v>
      </c>
      <c r="K186" s="21">
        <v>100000</v>
      </c>
      <c r="L186" s="21">
        <v>0</v>
      </c>
      <c r="M186" s="21">
        <v>0</v>
      </c>
      <c r="N186" s="21"/>
      <c r="O186" s="21"/>
      <c r="P186" s="69">
        <v>0</v>
      </c>
      <c r="Q186" s="70">
        <v>0</v>
      </c>
      <c r="R186" s="70">
        <v>0</v>
      </c>
      <c r="S186" s="71">
        <v>0</v>
      </c>
      <c r="T186" s="72"/>
    </row>
    <row r="187" spans="1:20">
      <c r="A187" s="510"/>
      <c r="B187" s="511"/>
      <c r="C187" s="511"/>
      <c r="D187" s="511"/>
      <c r="E187" s="511"/>
      <c r="F187" s="511"/>
      <c r="G187" s="511"/>
      <c r="H187" s="30">
        <v>4264</v>
      </c>
      <c r="I187" s="20" t="s">
        <v>404</v>
      </c>
      <c r="J187" s="21"/>
      <c r="K187" s="21"/>
      <c r="L187" s="21"/>
      <c r="M187" s="21">
        <f>Posebni!F208+Posebni!F546</f>
        <v>40000</v>
      </c>
      <c r="N187" s="21"/>
      <c r="O187" s="21"/>
      <c r="P187" s="69"/>
      <c r="Q187" s="70"/>
      <c r="R187" s="70"/>
      <c r="S187" s="71">
        <v>0</v>
      </c>
      <c r="T187" s="72"/>
    </row>
    <row r="188" spans="1:20" s="125" customFormat="1">
      <c r="A188" s="537"/>
      <c r="B188" s="538"/>
      <c r="C188" s="538"/>
      <c r="D188" s="538"/>
      <c r="E188" s="538"/>
      <c r="F188" s="538"/>
      <c r="G188" s="538"/>
      <c r="H188" s="126">
        <v>45</v>
      </c>
      <c r="I188" s="130" t="s">
        <v>370</v>
      </c>
      <c r="J188" s="128">
        <f>SUM(J189+J191)</f>
        <v>0</v>
      </c>
      <c r="K188" s="128">
        <f>SUM(K189+K191)</f>
        <v>0</v>
      </c>
      <c r="L188" s="128">
        <f>SUM(L189+L191)</f>
        <v>0</v>
      </c>
      <c r="M188" s="128">
        <f>SUM(M189+M191)</f>
        <v>180000</v>
      </c>
      <c r="N188" s="128">
        <v>0</v>
      </c>
      <c r="O188" s="128">
        <v>0</v>
      </c>
      <c r="P188" s="121" t="e">
        <f t="shared" ref="P188:R189" si="29">K188/J188*100</f>
        <v>#DIV/0!</v>
      </c>
      <c r="Q188" s="122" t="e">
        <f t="shared" si="29"/>
        <v>#DIV/0!</v>
      </c>
      <c r="R188" s="122" t="e">
        <f t="shared" si="29"/>
        <v>#DIV/0!</v>
      </c>
      <c r="S188" s="123">
        <v>0</v>
      </c>
      <c r="T188" s="124">
        <v>0</v>
      </c>
    </row>
    <row r="189" spans="1:20" s="457" customFormat="1">
      <c r="A189" s="531" t="s">
        <v>378</v>
      </c>
      <c r="B189" s="532"/>
      <c r="C189" s="532"/>
      <c r="D189" s="532" t="s">
        <v>381</v>
      </c>
      <c r="E189" s="532"/>
      <c r="F189" s="532"/>
      <c r="G189" s="532"/>
      <c r="H189" s="450">
        <v>451</v>
      </c>
      <c r="I189" s="451" t="s">
        <v>164</v>
      </c>
      <c r="J189" s="452">
        <f>SUM(J190:J190)</f>
        <v>0</v>
      </c>
      <c r="K189" s="452">
        <f>SUM(K190:K190)</f>
        <v>0</v>
      </c>
      <c r="L189" s="452">
        <f>SUM(L190:L190)</f>
        <v>0</v>
      </c>
      <c r="M189" s="452">
        <f>SUM(M190)</f>
        <v>180000</v>
      </c>
      <c r="N189" s="452"/>
      <c r="O189" s="452"/>
      <c r="P189" s="453" t="e">
        <f t="shared" si="29"/>
        <v>#DIV/0!</v>
      </c>
      <c r="Q189" s="454" t="e">
        <f t="shared" si="29"/>
        <v>#DIV/0!</v>
      </c>
      <c r="R189" s="454" t="e">
        <f t="shared" si="29"/>
        <v>#DIV/0!</v>
      </c>
      <c r="S189" s="455">
        <v>0</v>
      </c>
      <c r="T189" s="456"/>
    </row>
    <row r="190" spans="1:20" s="461" customFormat="1">
      <c r="A190" s="531"/>
      <c r="B190" s="532"/>
      <c r="C190" s="532"/>
      <c r="D190" s="532"/>
      <c r="E190" s="532"/>
      <c r="F190" s="532"/>
      <c r="G190" s="532"/>
      <c r="H190" s="458">
        <v>4511</v>
      </c>
      <c r="I190" s="468" t="s">
        <v>104</v>
      </c>
      <c r="J190" s="460">
        <v>0</v>
      </c>
      <c r="K190" s="460">
        <v>0</v>
      </c>
      <c r="L190" s="460">
        <v>0</v>
      </c>
      <c r="M190" s="460">
        <f>Posebni!F492+Posebni!F436</f>
        <v>180000</v>
      </c>
      <c r="N190" s="460"/>
      <c r="O190" s="460"/>
      <c r="P190" s="453">
        <v>0</v>
      </c>
      <c r="Q190" s="454">
        <v>0</v>
      </c>
      <c r="R190" s="454">
        <v>0</v>
      </c>
      <c r="S190" s="455">
        <v>0</v>
      </c>
      <c r="T190" s="456"/>
    </row>
    <row r="191" spans="1:20" s="457" customFormat="1">
      <c r="A191" s="531"/>
      <c r="B191" s="532"/>
      <c r="C191" s="532"/>
      <c r="D191" s="532"/>
      <c r="E191" s="532"/>
      <c r="F191" s="532"/>
      <c r="G191" s="532"/>
      <c r="H191" s="450">
        <v>452</v>
      </c>
      <c r="I191" s="480" t="s">
        <v>105</v>
      </c>
      <c r="J191" s="452">
        <f>SUM(J192)</f>
        <v>0</v>
      </c>
      <c r="K191" s="452">
        <f>SUM(K192)</f>
        <v>0</v>
      </c>
      <c r="L191" s="452">
        <f>SUM(L192)</f>
        <v>0</v>
      </c>
      <c r="M191" s="452">
        <f>SUM(M192)</f>
        <v>0</v>
      </c>
      <c r="N191" s="452"/>
      <c r="O191" s="452"/>
      <c r="P191" s="453">
        <v>0</v>
      </c>
      <c r="Q191" s="454">
        <v>0</v>
      </c>
      <c r="R191" s="454">
        <v>0</v>
      </c>
      <c r="S191" s="455">
        <v>0</v>
      </c>
      <c r="T191" s="456"/>
    </row>
    <row r="192" spans="1:20" s="5" customFormat="1" ht="13.8" thickBot="1">
      <c r="A192" s="512"/>
      <c r="B192" s="513"/>
      <c r="C192" s="513"/>
      <c r="D192" s="513"/>
      <c r="E192" s="513"/>
      <c r="F192" s="513"/>
      <c r="G192" s="513"/>
      <c r="H192" s="49">
        <v>4521</v>
      </c>
      <c r="I192" s="50" t="s">
        <v>105</v>
      </c>
      <c r="J192" s="51">
        <v>0</v>
      </c>
      <c r="K192" s="51">
        <v>0</v>
      </c>
      <c r="L192" s="51">
        <v>0</v>
      </c>
      <c r="M192" s="51">
        <v>0</v>
      </c>
      <c r="N192" s="51"/>
      <c r="O192" s="51"/>
      <c r="P192" s="79">
        <v>0</v>
      </c>
      <c r="Q192" s="80">
        <v>0</v>
      </c>
      <c r="R192" s="80">
        <v>0</v>
      </c>
      <c r="S192" s="77">
        <v>0</v>
      </c>
      <c r="T192" s="81"/>
    </row>
    <row r="193" spans="1:20" s="5" customFormat="1">
      <c r="A193" s="520"/>
      <c r="B193" s="520"/>
      <c r="C193" s="520"/>
      <c r="D193" s="520"/>
      <c r="E193" s="520"/>
      <c r="F193" s="520"/>
      <c r="G193" s="520"/>
      <c r="H193" s="23"/>
      <c r="I193" s="24"/>
      <c r="J193" s="25"/>
      <c r="K193" s="25"/>
      <c r="L193" s="25"/>
      <c r="M193" s="25"/>
      <c r="N193" s="25"/>
      <c r="O193" s="25"/>
      <c r="P193" s="549"/>
      <c r="Q193" s="73"/>
      <c r="R193" s="73"/>
      <c r="S193" s="73"/>
      <c r="T193" s="73"/>
    </row>
    <row r="194" spans="1:20" ht="13.8" thickBot="1">
      <c r="A194" s="520"/>
      <c r="B194" s="520"/>
      <c r="C194" s="520"/>
      <c r="D194" s="520"/>
      <c r="E194" s="520"/>
      <c r="F194" s="520"/>
      <c r="G194" s="520"/>
      <c r="H194" s="61" t="s">
        <v>5</v>
      </c>
      <c r="I194" s="62"/>
      <c r="J194" s="28"/>
      <c r="K194" s="28"/>
      <c r="L194" s="28"/>
      <c r="M194" s="28"/>
      <c r="N194" s="28"/>
      <c r="O194" s="28"/>
      <c r="P194" s="10"/>
      <c r="Q194" s="27"/>
      <c r="R194" s="27"/>
      <c r="S194" s="27"/>
      <c r="T194" s="73"/>
    </row>
    <row r="195" spans="1:20" s="108" customFormat="1">
      <c r="A195" s="541"/>
      <c r="B195" s="542"/>
      <c r="C195" s="542"/>
      <c r="D195" s="542"/>
      <c r="E195" s="542"/>
      <c r="F195" s="542"/>
      <c r="G195" s="542"/>
      <c r="H195" s="103">
        <v>8</v>
      </c>
      <c r="I195" s="104" t="s">
        <v>6</v>
      </c>
      <c r="J195" s="105">
        <f t="shared" ref="J195:O195" si="30">SUM(J196+J199)</f>
        <v>2721893</v>
      </c>
      <c r="K195" s="105">
        <f t="shared" si="30"/>
        <v>0</v>
      </c>
      <c r="L195" s="105">
        <f t="shared" si="30"/>
        <v>0</v>
      </c>
      <c r="M195" s="105">
        <f t="shared" si="30"/>
        <v>0</v>
      </c>
      <c r="N195" s="105">
        <f t="shared" si="30"/>
        <v>0</v>
      </c>
      <c r="O195" s="105">
        <f t="shared" si="30"/>
        <v>0</v>
      </c>
      <c r="P195" s="106">
        <v>0</v>
      </c>
      <c r="Q195" s="106">
        <v>0</v>
      </c>
      <c r="R195" s="106">
        <v>0</v>
      </c>
      <c r="S195" s="106">
        <v>0</v>
      </c>
      <c r="T195" s="107">
        <v>0</v>
      </c>
    </row>
    <row r="196" spans="1:20" s="125" customFormat="1">
      <c r="A196" s="537"/>
      <c r="B196" s="538"/>
      <c r="C196" s="538"/>
      <c r="D196" s="538"/>
      <c r="E196" s="538"/>
      <c r="F196" s="538"/>
      <c r="G196" s="538"/>
      <c r="H196" s="131">
        <v>81</v>
      </c>
      <c r="I196" s="127" t="s">
        <v>124</v>
      </c>
      <c r="J196" s="128">
        <f>SUM(J197)</f>
        <v>0</v>
      </c>
      <c r="K196" s="128">
        <f t="shared" ref="K196:O197" si="31">SUM(K197)</f>
        <v>0</v>
      </c>
      <c r="L196" s="128">
        <f t="shared" si="31"/>
        <v>0</v>
      </c>
      <c r="M196" s="128">
        <f t="shared" si="31"/>
        <v>0</v>
      </c>
      <c r="N196" s="128">
        <f t="shared" si="31"/>
        <v>0</v>
      </c>
      <c r="O196" s="128">
        <f t="shared" si="31"/>
        <v>0</v>
      </c>
      <c r="P196" s="123">
        <v>0</v>
      </c>
      <c r="Q196" s="123">
        <v>0</v>
      </c>
      <c r="R196" s="123">
        <v>0</v>
      </c>
      <c r="S196" s="123">
        <v>0</v>
      </c>
      <c r="T196" s="124">
        <v>0</v>
      </c>
    </row>
    <row r="197" spans="1:20" s="457" customFormat="1" ht="21">
      <c r="A197" s="531"/>
      <c r="B197" s="532"/>
      <c r="C197" s="532"/>
      <c r="D197" s="532"/>
      <c r="E197" s="532"/>
      <c r="F197" s="532"/>
      <c r="G197" s="532"/>
      <c r="H197" s="481">
        <v>815</v>
      </c>
      <c r="I197" s="451" t="s">
        <v>165</v>
      </c>
      <c r="J197" s="452">
        <f>SUM(J198)</f>
        <v>0</v>
      </c>
      <c r="K197" s="452">
        <f t="shared" si="31"/>
        <v>0</v>
      </c>
      <c r="L197" s="452">
        <f t="shared" si="31"/>
        <v>0</v>
      </c>
      <c r="M197" s="452">
        <f t="shared" si="31"/>
        <v>0</v>
      </c>
      <c r="N197" s="452"/>
      <c r="O197" s="452"/>
      <c r="P197" s="455">
        <v>0</v>
      </c>
      <c r="Q197" s="455">
        <v>0</v>
      </c>
      <c r="R197" s="455">
        <v>0</v>
      </c>
      <c r="S197" s="455">
        <v>0</v>
      </c>
      <c r="T197" s="456"/>
    </row>
    <row r="198" spans="1:20" s="2" customFormat="1">
      <c r="A198" s="510"/>
      <c r="B198" s="511"/>
      <c r="C198" s="511"/>
      <c r="D198" s="511"/>
      <c r="E198" s="511"/>
      <c r="F198" s="511"/>
      <c r="G198" s="511"/>
      <c r="H198" s="54">
        <v>8151</v>
      </c>
      <c r="I198" s="68" t="s">
        <v>125</v>
      </c>
      <c r="J198" s="21">
        <v>0</v>
      </c>
      <c r="K198" s="21">
        <v>0</v>
      </c>
      <c r="L198" s="21">
        <v>0</v>
      </c>
      <c r="M198" s="21">
        <v>0</v>
      </c>
      <c r="N198" s="21"/>
      <c r="O198" s="21"/>
      <c r="P198" s="71">
        <v>0</v>
      </c>
      <c r="Q198" s="71">
        <v>0</v>
      </c>
      <c r="R198" s="71">
        <v>0</v>
      </c>
      <c r="S198" s="71">
        <v>0</v>
      </c>
      <c r="T198" s="72"/>
    </row>
    <row r="199" spans="1:20" s="125" customFormat="1">
      <c r="A199" s="537"/>
      <c r="B199" s="538"/>
      <c r="C199" s="538"/>
      <c r="D199" s="538"/>
      <c r="E199" s="538"/>
      <c r="F199" s="538"/>
      <c r="G199" s="538"/>
      <c r="H199" s="131">
        <v>84</v>
      </c>
      <c r="I199" s="127" t="s">
        <v>106</v>
      </c>
      <c r="J199" s="128">
        <f t="shared" ref="J199:O200" si="32">SUM(J200)</f>
        <v>2721893</v>
      </c>
      <c r="K199" s="128">
        <f t="shared" si="32"/>
        <v>0</v>
      </c>
      <c r="L199" s="128">
        <f t="shared" si="32"/>
        <v>0</v>
      </c>
      <c r="M199" s="128">
        <f t="shared" si="32"/>
        <v>0</v>
      </c>
      <c r="N199" s="128">
        <f t="shared" si="32"/>
        <v>0</v>
      </c>
      <c r="O199" s="128">
        <f t="shared" si="32"/>
        <v>0</v>
      </c>
      <c r="P199" s="123">
        <v>0</v>
      </c>
      <c r="Q199" s="123">
        <v>0</v>
      </c>
      <c r="R199" s="123">
        <v>0</v>
      </c>
      <c r="S199" s="123">
        <v>0</v>
      </c>
      <c r="T199" s="124">
        <v>0</v>
      </c>
    </row>
    <row r="200" spans="1:20" s="457" customFormat="1" ht="21">
      <c r="A200" s="531"/>
      <c r="B200" s="532"/>
      <c r="C200" s="532"/>
      <c r="D200" s="532"/>
      <c r="E200" s="532"/>
      <c r="F200" s="532"/>
      <c r="G200" s="532"/>
      <c r="H200" s="481">
        <v>844</v>
      </c>
      <c r="I200" s="451" t="s">
        <v>117</v>
      </c>
      <c r="J200" s="452">
        <f t="shared" si="32"/>
        <v>2721893</v>
      </c>
      <c r="K200" s="452">
        <f t="shared" si="32"/>
        <v>0</v>
      </c>
      <c r="L200" s="452">
        <f t="shared" si="32"/>
        <v>0</v>
      </c>
      <c r="M200" s="452">
        <f t="shared" si="32"/>
        <v>0</v>
      </c>
      <c r="N200" s="452"/>
      <c r="O200" s="452"/>
      <c r="P200" s="455">
        <v>0</v>
      </c>
      <c r="Q200" s="455">
        <v>0</v>
      </c>
      <c r="R200" s="455">
        <v>0</v>
      </c>
      <c r="S200" s="455">
        <v>0</v>
      </c>
      <c r="T200" s="456"/>
    </row>
    <row r="201" spans="1:20" s="2" customFormat="1" ht="21">
      <c r="A201" s="510"/>
      <c r="B201" s="511"/>
      <c r="C201" s="511"/>
      <c r="D201" s="511"/>
      <c r="E201" s="511"/>
      <c r="F201" s="511"/>
      <c r="G201" s="511"/>
      <c r="H201" s="54">
        <v>8443</v>
      </c>
      <c r="I201" s="20" t="s">
        <v>118</v>
      </c>
      <c r="J201" s="21">
        <v>2721893</v>
      </c>
      <c r="K201" s="21">
        <v>0</v>
      </c>
      <c r="L201" s="21">
        <v>0</v>
      </c>
      <c r="M201" s="21"/>
      <c r="N201" s="21"/>
      <c r="O201" s="21"/>
      <c r="P201" s="71">
        <v>0</v>
      </c>
      <c r="Q201" s="71">
        <v>0</v>
      </c>
      <c r="R201" s="71">
        <v>0</v>
      </c>
      <c r="S201" s="71">
        <v>0</v>
      </c>
      <c r="T201" s="72"/>
    </row>
    <row r="202" spans="1:20" s="102" customFormat="1" ht="13.8" thickBot="1">
      <c r="A202" s="539"/>
      <c r="B202" s="540"/>
      <c r="C202" s="540"/>
      <c r="D202" s="540"/>
      <c r="E202" s="540"/>
      <c r="F202" s="540"/>
      <c r="G202" s="540"/>
      <c r="H202" s="109">
        <v>5</v>
      </c>
      <c r="I202" s="110" t="s">
        <v>166</v>
      </c>
      <c r="J202" s="97">
        <f t="shared" ref="J202:O202" si="33">SUM(J203,J206)</f>
        <v>0</v>
      </c>
      <c r="K202" s="97">
        <f t="shared" si="33"/>
        <v>0</v>
      </c>
      <c r="L202" s="97">
        <f t="shared" si="33"/>
        <v>0</v>
      </c>
      <c r="M202" s="97">
        <f t="shared" si="33"/>
        <v>310000</v>
      </c>
      <c r="N202" s="97">
        <f t="shared" si="33"/>
        <v>0</v>
      </c>
      <c r="O202" s="97">
        <f t="shared" si="33"/>
        <v>0</v>
      </c>
      <c r="P202" s="111">
        <v>0</v>
      </c>
      <c r="Q202" s="111">
        <v>0</v>
      </c>
      <c r="R202" s="111">
        <v>0</v>
      </c>
      <c r="S202" s="111">
        <v>0</v>
      </c>
      <c r="T202" s="112">
        <v>0</v>
      </c>
    </row>
    <row r="203" spans="1:20" s="125" customFormat="1">
      <c r="A203" s="529"/>
      <c r="B203" s="530"/>
      <c r="C203" s="530"/>
      <c r="D203" s="530"/>
      <c r="E203" s="530"/>
      <c r="F203" s="530"/>
      <c r="G203" s="530"/>
      <c r="H203" s="132">
        <v>51</v>
      </c>
      <c r="I203" s="119" t="s">
        <v>126</v>
      </c>
      <c r="J203" s="120">
        <f t="shared" ref="J203:O204" si="34">SUM(J204)</f>
        <v>0</v>
      </c>
      <c r="K203" s="120">
        <f t="shared" si="34"/>
        <v>0</v>
      </c>
      <c r="L203" s="120">
        <f t="shared" si="34"/>
        <v>0</v>
      </c>
      <c r="M203" s="120">
        <f t="shared" si="34"/>
        <v>0</v>
      </c>
      <c r="N203" s="120">
        <f t="shared" si="34"/>
        <v>0</v>
      </c>
      <c r="O203" s="120">
        <f t="shared" si="34"/>
        <v>0</v>
      </c>
      <c r="P203" s="123">
        <v>0</v>
      </c>
      <c r="Q203" s="123">
        <v>0</v>
      </c>
      <c r="R203" s="123">
        <v>0</v>
      </c>
      <c r="S203" s="123">
        <v>0</v>
      </c>
      <c r="T203" s="124">
        <v>0</v>
      </c>
    </row>
    <row r="204" spans="1:20" s="483" customFormat="1">
      <c r="A204" s="533"/>
      <c r="B204" s="534"/>
      <c r="C204" s="534"/>
      <c r="D204" s="534"/>
      <c r="E204" s="534"/>
      <c r="F204" s="534"/>
      <c r="G204" s="534"/>
      <c r="H204" s="481">
        <v>515</v>
      </c>
      <c r="I204" s="480" t="s">
        <v>127</v>
      </c>
      <c r="J204" s="482">
        <f t="shared" si="34"/>
        <v>0</v>
      </c>
      <c r="K204" s="482">
        <f t="shared" si="34"/>
        <v>0</v>
      </c>
      <c r="L204" s="482">
        <f t="shared" si="34"/>
        <v>0</v>
      </c>
      <c r="M204" s="482">
        <f t="shared" si="34"/>
        <v>0</v>
      </c>
      <c r="N204" s="482"/>
      <c r="O204" s="482"/>
      <c r="P204" s="465">
        <v>0</v>
      </c>
      <c r="Q204" s="465">
        <v>0</v>
      </c>
      <c r="R204" s="465">
        <v>0</v>
      </c>
      <c r="S204" s="465">
        <v>0</v>
      </c>
      <c r="T204" s="466"/>
    </row>
    <row r="205" spans="1:20" s="2" customFormat="1">
      <c r="A205" s="510"/>
      <c r="B205" s="511"/>
      <c r="C205" s="511"/>
      <c r="D205" s="511"/>
      <c r="E205" s="511"/>
      <c r="F205" s="511"/>
      <c r="G205" s="511"/>
      <c r="H205" s="54">
        <v>5151</v>
      </c>
      <c r="I205" s="20" t="s">
        <v>128</v>
      </c>
      <c r="J205" s="21">
        <v>0</v>
      </c>
      <c r="K205" s="21">
        <v>0</v>
      </c>
      <c r="L205" s="21">
        <v>0</v>
      </c>
      <c r="M205" s="21">
        <v>0</v>
      </c>
      <c r="N205" s="21"/>
      <c r="O205" s="21"/>
      <c r="P205" s="71">
        <v>0</v>
      </c>
      <c r="Q205" s="71">
        <v>0</v>
      </c>
      <c r="R205" s="71">
        <v>0</v>
      </c>
      <c r="S205" s="71">
        <v>0</v>
      </c>
      <c r="T205" s="72"/>
    </row>
    <row r="206" spans="1:20" s="125" customFormat="1">
      <c r="A206" s="537"/>
      <c r="B206" s="538"/>
      <c r="C206" s="538"/>
      <c r="D206" s="538"/>
      <c r="E206" s="538"/>
      <c r="F206" s="538"/>
      <c r="G206" s="538"/>
      <c r="H206" s="131">
        <v>54</v>
      </c>
      <c r="I206" s="130" t="s">
        <v>107</v>
      </c>
      <c r="J206" s="128">
        <f t="shared" ref="J206:O206" si="35">SUM(J207+J209)</f>
        <v>0</v>
      </c>
      <c r="K206" s="128">
        <f t="shared" si="35"/>
        <v>0</v>
      </c>
      <c r="L206" s="128">
        <f t="shared" si="35"/>
        <v>0</v>
      </c>
      <c r="M206" s="128">
        <f t="shared" si="35"/>
        <v>310000</v>
      </c>
      <c r="N206" s="128">
        <f t="shared" si="35"/>
        <v>0</v>
      </c>
      <c r="O206" s="128">
        <f t="shared" si="35"/>
        <v>0</v>
      </c>
      <c r="P206" s="123">
        <v>0</v>
      </c>
      <c r="Q206" s="123">
        <v>0</v>
      </c>
      <c r="R206" s="123">
        <v>0</v>
      </c>
      <c r="S206" s="123">
        <v>0</v>
      </c>
      <c r="T206" s="124">
        <v>0</v>
      </c>
    </row>
    <row r="207" spans="1:20" s="457" customFormat="1" ht="21">
      <c r="A207" s="531"/>
      <c r="B207" s="532"/>
      <c r="C207" s="532"/>
      <c r="D207" s="532"/>
      <c r="E207" s="532"/>
      <c r="F207" s="532"/>
      <c r="G207" s="532"/>
      <c r="H207" s="481">
        <v>543</v>
      </c>
      <c r="I207" s="451" t="s">
        <v>120</v>
      </c>
      <c r="J207" s="452">
        <f t="shared" ref="J207:O207" si="36">SUM(J208)</f>
        <v>0</v>
      </c>
      <c r="K207" s="452">
        <f t="shared" si="36"/>
        <v>0</v>
      </c>
      <c r="L207" s="452">
        <f t="shared" si="36"/>
        <v>0</v>
      </c>
      <c r="M207" s="452">
        <f t="shared" si="36"/>
        <v>0</v>
      </c>
      <c r="N207" s="452">
        <f t="shared" si="36"/>
        <v>0</v>
      </c>
      <c r="O207" s="452">
        <f t="shared" si="36"/>
        <v>0</v>
      </c>
      <c r="P207" s="455">
        <v>0</v>
      </c>
      <c r="Q207" s="455">
        <v>0</v>
      </c>
      <c r="R207" s="455">
        <v>0</v>
      </c>
      <c r="S207" s="455">
        <v>0</v>
      </c>
      <c r="T207" s="456"/>
    </row>
    <row r="208" spans="1:20" s="479" customFormat="1" ht="21">
      <c r="A208" s="531"/>
      <c r="B208" s="532"/>
      <c r="C208" s="532"/>
      <c r="D208" s="532"/>
      <c r="E208" s="532"/>
      <c r="F208" s="532"/>
      <c r="G208" s="532"/>
      <c r="H208" s="484">
        <v>5431</v>
      </c>
      <c r="I208" s="468" t="s">
        <v>120</v>
      </c>
      <c r="J208" s="460">
        <v>0</v>
      </c>
      <c r="K208" s="460">
        <v>0</v>
      </c>
      <c r="L208" s="460">
        <v>0</v>
      </c>
      <c r="M208" s="460">
        <v>0</v>
      </c>
      <c r="N208" s="460"/>
      <c r="O208" s="460"/>
      <c r="P208" s="455">
        <v>0</v>
      </c>
      <c r="Q208" s="455">
        <v>0</v>
      </c>
      <c r="R208" s="455">
        <v>0</v>
      </c>
      <c r="S208" s="455">
        <v>0</v>
      </c>
      <c r="T208" s="456"/>
    </row>
    <row r="209" spans="1:20" s="457" customFormat="1" ht="21">
      <c r="A209" s="531"/>
      <c r="B209" s="532"/>
      <c r="C209" s="532"/>
      <c r="D209" s="532"/>
      <c r="E209" s="532"/>
      <c r="F209" s="532"/>
      <c r="G209" s="532"/>
      <c r="H209" s="481">
        <v>545</v>
      </c>
      <c r="I209" s="451" t="s">
        <v>600</v>
      </c>
      <c r="J209" s="452">
        <f t="shared" ref="J209:O209" si="37">SUM(J210)</f>
        <v>0</v>
      </c>
      <c r="K209" s="452">
        <f t="shared" si="37"/>
        <v>0</v>
      </c>
      <c r="L209" s="452">
        <f t="shared" si="37"/>
        <v>0</v>
      </c>
      <c r="M209" s="452">
        <f t="shared" si="37"/>
        <v>310000</v>
      </c>
      <c r="N209" s="452">
        <f t="shared" si="37"/>
        <v>0</v>
      </c>
      <c r="O209" s="452">
        <f t="shared" si="37"/>
        <v>0</v>
      </c>
      <c r="P209" s="455">
        <v>0</v>
      </c>
      <c r="Q209" s="455">
        <v>0</v>
      </c>
      <c r="R209" s="455">
        <v>0</v>
      </c>
      <c r="S209" s="455">
        <v>0</v>
      </c>
      <c r="T209" s="456"/>
    </row>
    <row r="210" spans="1:20" s="704" customFormat="1" ht="21" thickBot="1">
      <c r="A210" s="697"/>
      <c r="B210" s="698"/>
      <c r="C210" s="698"/>
      <c r="D210" s="698"/>
      <c r="E210" s="698"/>
      <c r="F210" s="698"/>
      <c r="G210" s="698"/>
      <c r="H210" s="699">
        <v>5453</v>
      </c>
      <c r="I210" s="700" t="s">
        <v>600</v>
      </c>
      <c r="J210" s="701">
        <v>0</v>
      </c>
      <c r="K210" s="701">
        <v>0</v>
      </c>
      <c r="L210" s="701">
        <v>0</v>
      </c>
      <c r="M210" s="701">
        <f>Posebni!F558</f>
        <v>310000</v>
      </c>
      <c r="N210" s="701">
        <f>Posebni!G558</f>
        <v>0</v>
      </c>
      <c r="O210" s="701">
        <v>0</v>
      </c>
      <c r="P210" s="702">
        <v>0</v>
      </c>
      <c r="Q210" s="702">
        <v>0</v>
      </c>
      <c r="R210" s="702">
        <v>0</v>
      </c>
      <c r="S210" s="702">
        <v>0</v>
      </c>
      <c r="T210" s="703"/>
    </row>
    <row r="211" spans="1:20" s="2" customFormat="1">
      <c r="A211" s="520"/>
      <c r="B211" s="520"/>
      <c r="C211" s="520"/>
      <c r="D211" s="520"/>
      <c r="E211" s="520"/>
      <c r="F211" s="520"/>
      <c r="G211" s="520"/>
      <c r="H211" s="23"/>
      <c r="I211" s="24"/>
      <c r="J211" s="25"/>
      <c r="K211" s="25"/>
      <c r="L211" s="25"/>
      <c r="M211" s="25"/>
      <c r="N211" s="25"/>
      <c r="O211" s="25"/>
      <c r="P211" s="26"/>
      <c r="Q211" s="27"/>
      <c r="R211" s="27"/>
      <c r="S211" s="27"/>
      <c r="T211" s="27"/>
    </row>
    <row r="212" spans="1:20" s="2" customFormat="1">
      <c r="A212" s="520"/>
      <c r="B212" s="520"/>
      <c r="C212" s="520"/>
      <c r="D212" s="520"/>
      <c r="E212" s="520"/>
      <c r="F212" s="520"/>
      <c r="G212" s="520"/>
      <c r="H212" s="23"/>
      <c r="I212" s="24"/>
      <c r="J212" s="28"/>
      <c r="K212" s="28"/>
      <c r="L212" s="28"/>
      <c r="M212" s="28"/>
      <c r="N212" s="28"/>
      <c r="O212" s="28"/>
      <c r="P212" s="26"/>
      <c r="Q212" s="27"/>
      <c r="R212" s="27"/>
      <c r="S212" s="27"/>
      <c r="T212" s="27"/>
    </row>
    <row r="213" spans="1:20" ht="13.8" thickBot="1">
      <c r="A213" s="520"/>
      <c r="B213" s="520"/>
      <c r="C213" s="520"/>
      <c r="D213" s="520"/>
      <c r="E213" s="520"/>
      <c r="F213" s="520"/>
      <c r="G213" s="520"/>
      <c r="H213" s="61" t="s">
        <v>108</v>
      </c>
      <c r="I213" s="62"/>
      <c r="J213" s="28"/>
      <c r="K213" s="28"/>
      <c r="L213" s="28"/>
      <c r="M213" s="28"/>
      <c r="N213" s="28"/>
      <c r="O213" s="28"/>
      <c r="P213" s="10"/>
      <c r="Q213" s="27"/>
      <c r="R213" s="27"/>
      <c r="S213" s="27"/>
      <c r="T213" s="27"/>
    </row>
    <row r="214" spans="1:20" s="108" customFormat="1">
      <c r="A214" s="541"/>
      <c r="B214" s="542"/>
      <c r="C214" s="542"/>
      <c r="D214" s="542"/>
      <c r="E214" s="542"/>
      <c r="F214" s="542"/>
      <c r="G214" s="542"/>
      <c r="H214" s="113">
        <v>9</v>
      </c>
      <c r="I214" s="114" t="s">
        <v>9</v>
      </c>
      <c r="J214" s="105">
        <f t="shared" ref="J214:O215" si="38">SUM(J215)</f>
        <v>610476</v>
      </c>
      <c r="K214" s="105">
        <f t="shared" si="38"/>
        <v>0</v>
      </c>
      <c r="L214" s="105">
        <f t="shared" si="38"/>
        <v>0</v>
      </c>
      <c r="M214" s="105">
        <f t="shared" si="38"/>
        <v>0</v>
      </c>
      <c r="N214" s="105">
        <f t="shared" si="38"/>
        <v>0</v>
      </c>
      <c r="O214" s="105">
        <f t="shared" si="38"/>
        <v>0</v>
      </c>
      <c r="P214" s="115">
        <f>K214/J214*100</f>
        <v>0</v>
      </c>
      <c r="Q214" s="115">
        <v>0</v>
      </c>
      <c r="R214" s="115">
        <v>0</v>
      </c>
      <c r="S214" s="106">
        <v>0</v>
      </c>
      <c r="T214" s="116">
        <v>0</v>
      </c>
    </row>
    <row r="215" spans="1:20" s="125" customFormat="1">
      <c r="A215" s="537"/>
      <c r="B215" s="538"/>
      <c r="C215" s="538"/>
      <c r="D215" s="538"/>
      <c r="E215" s="538"/>
      <c r="F215" s="538"/>
      <c r="G215" s="538"/>
      <c r="H215" s="126">
        <v>92</v>
      </c>
      <c r="I215" s="127" t="s">
        <v>109</v>
      </c>
      <c r="J215" s="128">
        <f t="shared" si="38"/>
        <v>610476</v>
      </c>
      <c r="K215" s="128">
        <f t="shared" si="38"/>
        <v>0</v>
      </c>
      <c r="L215" s="128">
        <f t="shared" si="38"/>
        <v>0</v>
      </c>
      <c r="M215" s="128">
        <f t="shared" si="38"/>
        <v>0</v>
      </c>
      <c r="N215" s="128">
        <f t="shared" si="38"/>
        <v>0</v>
      </c>
      <c r="O215" s="128">
        <f t="shared" si="38"/>
        <v>0</v>
      </c>
      <c r="P215" s="133">
        <f>K215/J215*100</f>
        <v>0</v>
      </c>
      <c r="Q215" s="133">
        <v>0</v>
      </c>
      <c r="R215" s="133">
        <v>0</v>
      </c>
      <c r="S215" s="134">
        <v>0</v>
      </c>
      <c r="T215" s="135">
        <v>0</v>
      </c>
    </row>
    <row r="216" spans="1:20" s="457" customFormat="1">
      <c r="A216" s="531"/>
      <c r="B216" s="532"/>
      <c r="C216" s="532"/>
      <c r="D216" s="532"/>
      <c r="E216" s="532"/>
      <c r="F216" s="532"/>
      <c r="G216" s="532"/>
      <c r="H216" s="450">
        <v>922</v>
      </c>
      <c r="I216" s="451" t="s">
        <v>110</v>
      </c>
      <c r="J216" s="452">
        <f>SUM(J217+J218)</f>
        <v>610476</v>
      </c>
      <c r="K216" s="452">
        <f>SUM(K217+K218)</f>
        <v>0</v>
      </c>
      <c r="L216" s="452">
        <f>SUM(L217+L218)</f>
        <v>0</v>
      </c>
      <c r="M216" s="452">
        <f>SUM(M217+M218)</f>
        <v>0</v>
      </c>
      <c r="N216" s="452"/>
      <c r="O216" s="452"/>
      <c r="P216" s="485">
        <f>K216/J216*100</f>
        <v>0</v>
      </c>
      <c r="Q216" s="485">
        <v>0</v>
      </c>
      <c r="R216" s="485">
        <v>0</v>
      </c>
      <c r="S216" s="486">
        <v>0</v>
      </c>
      <c r="T216" s="487"/>
    </row>
    <row r="217" spans="1:20" s="60" customFormat="1">
      <c r="A217" s="67"/>
      <c r="B217" s="55"/>
      <c r="C217" s="55"/>
      <c r="D217" s="55"/>
      <c r="E217" s="55"/>
      <c r="F217" s="55"/>
      <c r="G217" s="55"/>
      <c r="H217" s="56">
        <v>9221</v>
      </c>
      <c r="I217" s="57" t="s">
        <v>440</v>
      </c>
      <c r="J217" s="58">
        <v>610476</v>
      </c>
      <c r="K217" s="58">
        <v>0</v>
      </c>
      <c r="L217" s="58">
        <v>0</v>
      </c>
      <c r="M217" s="58">
        <v>0</v>
      </c>
      <c r="N217" s="58"/>
      <c r="O217" s="58"/>
      <c r="P217" s="74">
        <v>0</v>
      </c>
      <c r="Q217" s="74">
        <v>0</v>
      </c>
      <c r="R217" s="74">
        <v>0</v>
      </c>
      <c r="S217" s="59">
        <v>0</v>
      </c>
      <c r="T217" s="75"/>
    </row>
    <row r="218" spans="1:20" ht="13.8" thickBot="1">
      <c r="A218" s="364"/>
      <c r="B218" s="365"/>
      <c r="C218" s="365"/>
      <c r="D218" s="365"/>
      <c r="E218" s="365"/>
      <c r="F218" s="365"/>
      <c r="G218" s="365"/>
      <c r="H218" s="49">
        <v>9222</v>
      </c>
      <c r="I218" s="50" t="s">
        <v>441</v>
      </c>
      <c r="J218" s="51">
        <v>0</v>
      </c>
      <c r="K218" s="51">
        <v>0</v>
      </c>
      <c r="L218" s="51">
        <v>0</v>
      </c>
      <c r="M218" s="51">
        <v>0</v>
      </c>
      <c r="N218" s="51"/>
      <c r="O218" s="51"/>
      <c r="P218" s="76">
        <v>0</v>
      </c>
      <c r="Q218" s="76">
        <v>0</v>
      </c>
      <c r="R218" s="76">
        <v>0</v>
      </c>
      <c r="S218" s="77">
        <v>0</v>
      </c>
      <c r="T218" s="78"/>
    </row>
    <row r="219" spans="1:20">
      <c r="I219" s="4"/>
      <c r="K219" s="3"/>
    </row>
    <row r="220" spans="1:20">
      <c r="I220" s="4"/>
      <c r="K220" s="3"/>
    </row>
    <row r="221" spans="1:20">
      <c r="I221" s="4"/>
      <c r="K221" s="3"/>
    </row>
    <row r="222" spans="1:20">
      <c r="H222" s="34" t="s">
        <v>365</v>
      </c>
      <c r="I222" s="4"/>
      <c r="K222" s="3"/>
    </row>
    <row r="223" spans="1:20" ht="13.8">
      <c r="I223" s="439" t="s">
        <v>371</v>
      </c>
    </row>
    <row r="224" spans="1:20" ht="13.8">
      <c r="I224" s="439" t="s">
        <v>372</v>
      </c>
    </row>
    <row r="225" spans="9:19" ht="13.8">
      <c r="I225" s="440" t="s">
        <v>373</v>
      </c>
    </row>
    <row r="226" spans="9:19" ht="13.8">
      <c r="I226" s="440" t="s">
        <v>374</v>
      </c>
    </row>
    <row r="227" spans="9:19" ht="13.8">
      <c r="I227" s="440" t="s">
        <v>375</v>
      </c>
    </row>
    <row r="228" spans="9:19" ht="13.8">
      <c r="I228" s="751" t="s">
        <v>376</v>
      </c>
      <c r="J228" s="751"/>
      <c r="K228" s="751"/>
      <c r="L228" s="751"/>
      <c r="M228" s="751"/>
      <c r="N228" s="751"/>
      <c r="O228" s="751"/>
      <c r="P228" s="751"/>
      <c r="Q228" s="751"/>
      <c r="R228" s="751"/>
      <c r="S228" s="751"/>
    </row>
    <row r="229" spans="9:19" ht="13.8">
      <c r="I229" s="440" t="s">
        <v>377</v>
      </c>
    </row>
  </sheetData>
  <mergeCells count="8">
    <mergeCell ref="I228:S228"/>
    <mergeCell ref="H31:I31"/>
    <mergeCell ref="H28:I28"/>
    <mergeCell ref="A12:G12"/>
    <mergeCell ref="A2:I2"/>
    <mergeCell ref="A6:T6"/>
    <mergeCell ref="A7:T7"/>
    <mergeCell ref="A10:I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5" orientation="portrait" r:id="rId1"/>
  <headerFooter alignWithMargins="0">
    <oddFooter>Stranica &amp;P</oddFooter>
  </headerFooter>
  <rowBreaks count="4" manualBreakCount="4">
    <brk id="33" max="19" man="1"/>
    <brk id="86" max="19" man="1"/>
    <brk id="141" max="19" man="1"/>
    <brk id="193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J506"/>
  <sheetViews>
    <sheetView view="pageBreakPreview" zoomScale="115" zoomScaleNormal="100" zoomScaleSheetLayoutView="115" workbookViewId="0">
      <selection activeCell="A278" sqref="A278:J278"/>
    </sheetView>
  </sheetViews>
  <sheetFormatPr defaultColWidth="9.109375" defaultRowHeight="13.2"/>
  <cols>
    <col min="1" max="1" width="9" style="158" customWidth="1"/>
    <col min="2" max="2" width="4.109375" style="158" customWidth="1"/>
    <col min="3" max="3" width="7.44140625" style="158" customWidth="1"/>
    <col min="4" max="4" width="60.6640625" style="158" customWidth="1"/>
    <col min="5" max="5" width="20.44140625" style="158" hidden="1" customWidth="1"/>
    <col min="6" max="6" width="14.6640625" style="253" customWidth="1"/>
    <col min="7" max="8" width="14.6640625" style="395" customWidth="1"/>
    <col min="9" max="9" width="6.6640625" style="253" customWidth="1"/>
    <col min="10" max="10" width="7.109375" style="253" customWidth="1"/>
    <col min="11" max="16384" width="9.109375" style="158"/>
  </cols>
  <sheetData>
    <row r="2" spans="1:10" s="154" customFormat="1" ht="16.5" customHeight="1">
      <c r="A2" s="763" t="s">
        <v>176</v>
      </c>
      <c r="B2" s="763"/>
      <c r="C2" s="763"/>
      <c r="D2" s="763"/>
      <c r="E2" s="763"/>
      <c r="F2" s="763"/>
      <c r="G2" s="763"/>
      <c r="H2" s="763"/>
      <c r="I2" s="763"/>
      <c r="J2" s="763"/>
    </row>
    <row r="3" spans="1:10" s="155" customFormat="1" ht="18" customHeight="1">
      <c r="A3" s="763" t="s">
        <v>116</v>
      </c>
      <c r="B3" s="763"/>
      <c r="C3" s="763"/>
      <c r="D3" s="763"/>
      <c r="E3" s="763"/>
      <c r="F3" s="763"/>
      <c r="G3" s="763"/>
      <c r="H3" s="763"/>
      <c r="I3" s="763"/>
      <c r="J3" s="763"/>
    </row>
    <row r="4" spans="1:10" s="154" customFormat="1" ht="30" customHeight="1">
      <c r="A4" s="778" t="s">
        <v>285</v>
      </c>
      <c r="B4" s="778"/>
      <c r="C4" s="778"/>
      <c r="D4" s="778"/>
      <c r="E4" s="778"/>
      <c r="F4" s="778"/>
      <c r="G4" s="778"/>
      <c r="H4" s="778"/>
      <c r="I4" s="778"/>
      <c r="J4" s="778"/>
    </row>
    <row r="5" spans="1:10" ht="13.5" customHeight="1" thickBot="1">
      <c r="A5" s="157"/>
      <c r="B5" s="157"/>
      <c r="C5" s="157"/>
      <c r="D5" s="157"/>
      <c r="E5" s="157"/>
      <c r="F5" s="358"/>
      <c r="G5" s="420"/>
      <c r="H5" s="420"/>
      <c r="I5" s="339"/>
      <c r="J5" s="339"/>
    </row>
    <row r="6" spans="1:10" s="147" customFormat="1" ht="36.75" customHeight="1" thickBot="1">
      <c r="A6" s="430" t="s">
        <v>177</v>
      </c>
      <c r="B6" s="159" t="s">
        <v>111</v>
      </c>
      <c r="C6" s="160" t="s">
        <v>11</v>
      </c>
      <c r="D6" s="161" t="s">
        <v>178</v>
      </c>
      <c r="E6" s="160" t="s">
        <v>179</v>
      </c>
      <c r="F6" s="160" t="s">
        <v>180</v>
      </c>
      <c r="G6" s="418" t="s">
        <v>181</v>
      </c>
      <c r="H6" s="418" t="s">
        <v>182</v>
      </c>
      <c r="I6" s="437" t="s">
        <v>346</v>
      </c>
      <c r="J6" s="438" t="s">
        <v>348</v>
      </c>
    </row>
    <row r="7" spans="1:10" s="374" customFormat="1" ht="10.8" thickBot="1">
      <c r="A7" s="371">
        <v>1</v>
      </c>
      <c r="B7" s="372">
        <v>2</v>
      </c>
      <c r="C7" s="373">
        <v>3</v>
      </c>
      <c r="D7" s="372">
        <v>4</v>
      </c>
      <c r="E7" s="372">
        <v>2</v>
      </c>
      <c r="F7" s="372">
        <v>5</v>
      </c>
      <c r="G7" s="419">
        <v>6</v>
      </c>
      <c r="H7" s="419">
        <v>7</v>
      </c>
      <c r="I7" s="431">
        <v>8</v>
      </c>
      <c r="J7" s="432">
        <v>9</v>
      </c>
    </row>
    <row r="8" spans="1:10" s="329" customFormat="1" ht="36" customHeight="1" thickBot="1">
      <c r="A8" s="788" t="s">
        <v>293</v>
      </c>
      <c r="B8" s="789"/>
      <c r="C8" s="789"/>
      <c r="D8" s="789"/>
      <c r="E8" s="328">
        <f>SUM(E499)</f>
        <v>5608000</v>
      </c>
      <c r="F8" s="375">
        <f>SUM(F499)</f>
        <v>8864000</v>
      </c>
      <c r="G8" s="375">
        <f>SUM(G499)</f>
        <v>5897500</v>
      </c>
      <c r="H8" s="375">
        <f>SUM(H499)</f>
        <v>6257000</v>
      </c>
      <c r="I8" s="360">
        <f>AVERAGE(G8/F8*100)</f>
        <v>66.53316787003611</v>
      </c>
      <c r="J8" s="360">
        <f>AVERAGE(H8/G8*100)</f>
        <v>106.09580330648581</v>
      </c>
    </row>
    <row r="9" spans="1:10" s="301" customFormat="1" ht="18" thickBot="1">
      <c r="A9" s="163"/>
      <c r="B9" s="163"/>
      <c r="C9" s="163"/>
      <c r="D9" s="163"/>
      <c r="E9" s="164"/>
      <c r="F9" s="376"/>
      <c r="G9" s="376"/>
      <c r="H9" s="376"/>
      <c r="I9" s="340"/>
      <c r="J9" s="340"/>
    </row>
    <row r="10" spans="1:10" s="176" customFormat="1" ht="15" customHeight="1" thickBot="1">
      <c r="A10" s="790" t="s">
        <v>274</v>
      </c>
      <c r="B10" s="791"/>
      <c r="C10" s="791"/>
      <c r="D10" s="791"/>
      <c r="E10" s="285">
        <f>SUM(E12+E27)</f>
        <v>61000</v>
      </c>
      <c r="F10" s="378">
        <f>SUM(F12+F27)</f>
        <v>94000</v>
      </c>
      <c r="G10" s="378">
        <f>SUM(G12+G27)</f>
        <v>88000</v>
      </c>
      <c r="H10" s="378">
        <f>SUM(H12+H27)</f>
        <v>87000</v>
      </c>
      <c r="I10" s="341">
        <f>AVERAGE(G10/F10*100)</f>
        <v>93.61702127659575</v>
      </c>
      <c r="J10" s="341">
        <f>AVERAGE(H10/G10*100)</f>
        <v>98.86363636363636</v>
      </c>
    </row>
    <row r="11" spans="1:10" s="235" customFormat="1" ht="17.25" customHeight="1" thickBot="1">
      <c r="A11" s="167"/>
      <c r="B11" s="167"/>
      <c r="C11" s="167"/>
      <c r="D11" s="167"/>
      <c r="E11" s="168"/>
      <c r="F11" s="379"/>
      <c r="G11" s="379"/>
      <c r="H11" s="379"/>
      <c r="I11" s="342"/>
      <c r="J11" s="342"/>
    </row>
    <row r="12" spans="1:10" s="170" customFormat="1" ht="15.75" customHeight="1" thickBot="1">
      <c r="A12" s="764" t="s">
        <v>272</v>
      </c>
      <c r="B12" s="765"/>
      <c r="C12" s="765"/>
      <c r="D12" s="766"/>
      <c r="E12" s="169">
        <f>SUM(E16)</f>
        <v>61000</v>
      </c>
      <c r="F12" s="380">
        <f>SUM(F16)</f>
        <v>69000</v>
      </c>
      <c r="G12" s="380">
        <f>SUM(G16)</f>
        <v>66000</v>
      </c>
      <c r="H12" s="380">
        <f>SUM(H16)</f>
        <v>66000</v>
      </c>
      <c r="I12" s="343">
        <f>AVERAGE(G12/F12*100)</f>
        <v>95.652173913043484</v>
      </c>
      <c r="J12" s="343">
        <f>AVERAGE(H12/G12*100)</f>
        <v>100</v>
      </c>
    </row>
    <row r="13" spans="1:10" s="302" customFormat="1" ht="16.5" customHeight="1">
      <c r="A13" s="171"/>
      <c r="B13" s="171"/>
      <c r="C13" s="171"/>
      <c r="D13" s="171"/>
      <c r="E13" s="172"/>
      <c r="F13" s="381"/>
      <c r="G13" s="381"/>
      <c r="H13" s="381"/>
      <c r="I13" s="342"/>
      <c r="J13" s="342"/>
    </row>
    <row r="14" spans="1:10" s="176" customFormat="1" ht="15.6">
      <c r="A14" s="173"/>
      <c r="B14" s="173"/>
      <c r="C14" s="173"/>
      <c r="D14" s="174" t="s">
        <v>183</v>
      </c>
      <c r="E14" s="175"/>
      <c r="F14" s="382"/>
      <c r="G14" s="382"/>
      <c r="H14" s="421"/>
      <c r="I14" s="348"/>
      <c r="J14" s="348"/>
    </row>
    <row r="15" spans="1:10" s="166" customFormat="1" ht="13.8">
      <c r="A15" s="173"/>
      <c r="B15" s="173"/>
      <c r="C15" s="173"/>
      <c r="D15" s="338" t="s">
        <v>184</v>
      </c>
      <c r="E15" s="177"/>
      <c r="F15" s="383"/>
      <c r="G15" s="383"/>
      <c r="H15" s="422"/>
      <c r="I15" s="349"/>
      <c r="J15" s="349"/>
    </row>
    <row r="16" spans="1:10" s="166" customFormat="1" ht="13.8">
      <c r="A16" s="178"/>
      <c r="B16" s="178"/>
      <c r="C16" s="178"/>
      <c r="D16" s="362" t="s">
        <v>296</v>
      </c>
      <c r="E16" s="179">
        <f>SUM(E17+E23)</f>
        <v>61000</v>
      </c>
      <c r="F16" s="384">
        <f>SUM(F17+F23)</f>
        <v>69000</v>
      </c>
      <c r="G16" s="384">
        <f>SUM(G17+G23)</f>
        <v>66000</v>
      </c>
      <c r="H16" s="426">
        <f>SUM(H17+H23)</f>
        <v>66000</v>
      </c>
      <c r="I16" s="428">
        <f>AVERAGE(G16/F16*100)</f>
        <v>95.652173913043484</v>
      </c>
      <c r="J16" s="428">
        <f>AVERAGE(H16/G16*100)</f>
        <v>100</v>
      </c>
    </row>
    <row r="17" spans="1:10" s="166" customFormat="1">
      <c r="A17" s="211" t="s">
        <v>297</v>
      </c>
      <c r="B17" s="180"/>
      <c r="C17" s="181">
        <v>32</v>
      </c>
      <c r="D17" s="180" t="s">
        <v>185</v>
      </c>
      <c r="E17" s="182">
        <f>SUM(E18+E20)</f>
        <v>50000</v>
      </c>
      <c r="F17" s="385">
        <f>SUM(F18+F20)</f>
        <v>58000</v>
      </c>
      <c r="G17" s="385">
        <v>55000</v>
      </c>
      <c r="H17" s="385">
        <v>55000</v>
      </c>
      <c r="I17" s="427">
        <f>AVERAGE(G17/F17*100)</f>
        <v>94.827586206896555</v>
      </c>
      <c r="J17" s="427">
        <f>AVERAGE(H17/G17*100)</f>
        <v>100</v>
      </c>
    </row>
    <row r="18" spans="1:10" s="210" customFormat="1" ht="13.8">
      <c r="A18" s="211" t="s">
        <v>297</v>
      </c>
      <c r="B18" s="208"/>
      <c r="C18" s="205">
        <v>323</v>
      </c>
      <c r="D18" s="206" t="s">
        <v>57</v>
      </c>
      <c r="E18" s="209">
        <f>SUM(E19)</f>
        <v>0</v>
      </c>
      <c r="F18" s="386">
        <f>SUM(F19)</f>
        <v>5000</v>
      </c>
      <c r="G18" s="386"/>
      <c r="H18" s="386"/>
      <c r="I18" s="427">
        <f t="shared" ref="I18:J25" si="0">AVERAGE(G18/F18*100)</f>
        <v>0</v>
      </c>
      <c r="J18" s="427"/>
    </row>
    <row r="19" spans="1:10" s="191" customFormat="1" ht="13.8" hidden="1">
      <c r="A19" s="211" t="s">
        <v>297</v>
      </c>
      <c r="B19" s="208">
        <v>1</v>
      </c>
      <c r="C19" s="212">
        <v>3233</v>
      </c>
      <c r="D19" s="213" t="s">
        <v>60</v>
      </c>
      <c r="E19" s="214">
        <v>0</v>
      </c>
      <c r="F19" s="387">
        <v>5000</v>
      </c>
      <c r="G19" s="387"/>
      <c r="H19" s="387"/>
      <c r="I19" s="427">
        <f t="shared" si="0"/>
        <v>0</v>
      </c>
      <c r="J19" s="427"/>
    </row>
    <row r="20" spans="1:10" s="183" customFormat="1" ht="13.8">
      <c r="A20" s="211" t="s">
        <v>297</v>
      </c>
      <c r="B20" s="180"/>
      <c r="C20" s="181">
        <v>329</v>
      </c>
      <c r="D20" s="180" t="s">
        <v>66</v>
      </c>
      <c r="E20" s="182">
        <f>SUM(E21:E22)</f>
        <v>50000</v>
      </c>
      <c r="F20" s="385">
        <f>SUM(F21:F22)</f>
        <v>53000</v>
      </c>
      <c r="G20" s="385"/>
      <c r="H20" s="385"/>
      <c r="I20" s="427">
        <f t="shared" si="0"/>
        <v>0</v>
      </c>
      <c r="J20" s="427"/>
    </row>
    <row r="21" spans="1:10" s="183" customFormat="1" ht="13.8" hidden="1">
      <c r="A21" s="211" t="s">
        <v>297</v>
      </c>
      <c r="B21" s="184">
        <v>2</v>
      </c>
      <c r="C21" s="185">
        <v>3291</v>
      </c>
      <c r="D21" s="184" t="s">
        <v>67</v>
      </c>
      <c r="E21" s="186">
        <v>50000</v>
      </c>
      <c r="F21" s="388">
        <v>50000</v>
      </c>
      <c r="G21" s="388"/>
      <c r="H21" s="388"/>
      <c r="I21" s="427">
        <f t="shared" si="0"/>
        <v>0</v>
      </c>
      <c r="J21" s="427"/>
    </row>
    <row r="22" spans="1:10" s="183" customFormat="1" ht="13.8" hidden="1">
      <c r="A22" s="211" t="s">
        <v>297</v>
      </c>
      <c r="B22" s="184">
        <v>3</v>
      </c>
      <c r="C22" s="185">
        <v>3293</v>
      </c>
      <c r="D22" s="184" t="s">
        <v>69</v>
      </c>
      <c r="E22" s="186">
        <v>0</v>
      </c>
      <c r="F22" s="388">
        <v>3000</v>
      </c>
      <c r="G22" s="388"/>
      <c r="H22" s="388"/>
      <c r="I22" s="427">
        <f t="shared" si="0"/>
        <v>0</v>
      </c>
      <c r="J22" s="427"/>
    </row>
    <row r="23" spans="1:10" s="166" customFormat="1">
      <c r="A23" s="211" t="s">
        <v>297</v>
      </c>
      <c r="B23" s="180"/>
      <c r="C23" s="181">
        <v>38</v>
      </c>
      <c r="D23" s="180" t="s">
        <v>86</v>
      </c>
      <c r="E23" s="182">
        <f>SUM(E24)</f>
        <v>11000</v>
      </c>
      <c r="F23" s="385">
        <f>SUM(F24)</f>
        <v>11000</v>
      </c>
      <c r="G23" s="385">
        <v>11000</v>
      </c>
      <c r="H23" s="385">
        <v>11000</v>
      </c>
      <c r="I23" s="427">
        <f t="shared" si="0"/>
        <v>100</v>
      </c>
      <c r="J23" s="427">
        <f t="shared" si="0"/>
        <v>100</v>
      </c>
    </row>
    <row r="24" spans="1:10" s="183" customFormat="1" ht="13.8">
      <c r="A24" s="211" t="s">
        <v>297</v>
      </c>
      <c r="B24" s="180"/>
      <c r="C24" s="181">
        <v>381</v>
      </c>
      <c r="D24" s="180" t="s">
        <v>38</v>
      </c>
      <c r="E24" s="182">
        <f>SUM(E25)</f>
        <v>11000</v>
      </c>
      <c r="F24" s="385">
        <f>SUM(F25)</f>
        <v>11000</v>
      </c>
      <c r="G24" s="385"/>
      <c r="H24" s="385"/>
      <c r="I24" s="427">
        <f t="shared" si="0"/>
        <v>0</v>
      </c>
      <c r="J24" s="427"/>
    </row>
    <row r="25" spans="1:10" s="183" customFormat="1" ht="13.8" hidden="1">
      <c r="A25" s="211" t="s">
        <v>297</v>
      </c>
      <c r="B25" s="184">
        <v>4</v>
      </c>
      <c r="C25" s="185">
        <v>381142</v>
      </c>
      <c r="D25" s="184" t="s">
        <v>84</v>
      </c>
      <c r="E25" s="186">
        <v>11000</v>
      </c>
      <c r="F25" s="388">
        <v>11000</v>
      </c>
      <c r="G25" s="388"/>
      <c r="H25" s="388"/>
      <c r="I25" s="427">
        <f t="shared" si="0"/>
        <v>0</v>
      </c>
      <c r="J25" s="427"/>
    </row>
    <row r="26" spans="1:10" s="183" customFormat="1" ht="14.4" thickBot="1">
      <c r="A26" s="188"/>
      <c r="B26" s="188"/>
      <c r="C26" s="189"/>
      <c r="D26" s="188"/>
      <c r="E26" s="190"/>
      <c r="F26" s="389"/>
      <c r="G26" s="390"/>
      <c r="H26" s="390"/>
      <c r="I26" s="347"/>
      <c r="J26" s="347"/>
    </row>
    <row r="27" spans="1:10" s="170" customFormat="1" ht="15.75" customHeight="1" thickBot="1">
      <c r="A27" s="764" t="s">
        <v>273</v>
      </c>
      <c r="B27" s="765"/>
      <c r="C27" s="765"/>
      <c r="D27" s="766"/>
      <c r="E27" s="169">
        <f>SUM(E31)</f>
        <v>0</v>
      </c>
      <c r="F27" s="380">
        <f>SUM(F31)</f>
        <v>25000</v>
      </c>
      <c r="G27" s="380">
        <f>SUM(G31)</f>
        <v>22000</v>
      </c>
      <c r="H27" s="380">
        <f>SUM(H31)</f>
        <v>21000</v>
      </c>
      <c r="I27" s="343">
        <f>AVERAGE(G27/F27*100)</f>
        <v>88</v>
      </c>
      <c r="J27" s="343">
        <f>AVERAGE(H27/G27*100)</f>
        <v>95.454545454545453</v>
      </c>
    </row>
    <row r="28" spans="1:10" s="302" customFormat="1" ht="16.5" customHeight="1">
      <c r="A28" s="171"/>
      <c r="B28" s="171"/>
      <c r="C28" s="171"/>
      <c r="D28" s="171"/>
      <c r="E28" s="172"/>
      <c r="F28" s="381"/>
      <c r="G28" s="381"/>
      <c r="H28" s="381"/>
      <c r="I28" s="342"/>
      <c r="J28" s="342"/>
    </row>
    <row r="29" spans="1:10" s="176" customFormat="1" ht="15.6">
      <c r="A29" s="173"/>
      <c r="B29" s="173"/>
      <c r="C29" s="173"/>
      <c r="D29" s="174" t="s">
        <v>183</v>
      </c>
      <c r="E29" s="175"/>
      <c r="F29" s="382"/>
      <c r="G29" s="382"/>
      <c r="H29" s="382"/>
      <c r="I29" s="344"/>
      <c r="J29" s="344"/>
    </row>
    <row r="30" spans="1:10" s="166" customFormat="1" ht="13.8">
      <c r="A30" s="173"/>
      <c r="B30" s="173"/>
      <c r="C30" s="173"/>
      <c r="D30" s="338" t="s">
        <v>184</v>
      </c>
      <c r="E30" s="177"/>
      <c r="F30" s="383"/>
      <c r="G30" s="383"/>
      <c r="H30" s="383"/>
      <c r="I30" s="345"/>
      <c r="J30" s="345"/>
    </row>
    <row r="31" spans="1:10" s="166" customFormat="1" ht="13.8">
      <c r="A31" s="178"/>
      <c r="B31" s="178"/>
      <c r="C31" s="178"/>
      <c r="D31" s="362" t="s">
        <v>299</v>
      </c>
      <c r="E31" s="179">
        <f>SUM(E32+E38)</f>
        <v>0</v>
      </c>
      <c r="F31" s="384">
        <f>SUM(F32+F38)</f>
        <v>25000</v>
      </c>
      <c r="G31" s="384">
        <f>SUM(G32+G38)</f>
        <v>22000</v>
      </c>
      <c r="H31" s="384">
        <f>SUM(H32+H38)</f>
        <v>21000</v>
      </c>
      <c r="I31" s="428">
        <f>AVERAGE(G31/F31*100)</f>
        <v>88</v>
      </c>
      <c r="J31" s="428">
        <f>AVERAGE(H31/G31*100)</f>
        <v>95.454545454545453</v>
      </c>
    </row>
    <row r="32" spans="1:10" s="166" customFormat="1">
      <c r="A32" s="211" t="s">
        <v>298</v>
      </c>
      <c r="B32" s="180"/>
      <c r="C32" s="181">
        <v>32</v>
      </c>
      <c r="D32" s="180" t="s">
        <v>185</v>
      </c>
      <c r="E32" s="182">
        <f>SUM(E33+E35)</f>
        <v>0</v>
      </c>
      <c r="F32" s="385">
        <f>SUM(F33+F35)</f>
        <v>22000</v>
      </c>
      <c r="G32" s="385">
        <v>20000</v>
      </c>
      <c r="H32" s="385">
        <v>20000</v>
      </c>
      <c r="I32" s="427">
        <f t="shared" ref="I32:J40" si="1">AVERAGE(G32/F32*100)</f>
        <v>90.909090909090907</v>
      </c>
      <c r="J32" s="427">
        <f t="shared" si="1"/>
        <v>100</v>
      </c>
    </row>
    <row r="33" spans="1:10" s="210" customFormat="1" ht="13.8">
      <c r="A33" s="211" t="s">
        <v>298</v>
      </c>
      <c r="B33" s="208"/>
      <c r="C33" s="205">
        <v>323</v>
      </c>
      <c r="D33" s="206" t="s">
        <v>57</v>
      </c>
      <c r="E33" s="209">
        <f>SUM(E34)</f>
        <v>0</v>
      </c>
      <c r="F33" s="386">
        <f>SUM(F34)</f>
        <v>10000</v>
      </c>
      <c r="G33" s="386"/>
      <c r="H33" s="386"/>
      <c r="I33" s="427">
        <f t="shared" si="1"/>
        <v>0</v>
      </c>
      <c r="J33" s="427"/>
    </row>
    <row r="34" spans="1:10" s="191" customFormat="1" ht="13.8" hidden="1">
      <c r="A34" s="211" t="s">
        <v>298</v>
      </c>
      <c r="B34" s="208">
        <v>5</v>
      </c>
      <c r="C34" s="212">
        <v>3233</v>
      </c>
      <c r="D34" s="213" t="s">
        <v>60</v>
      </c>
      <c r="E34" s="214">
        <v>0</v>
      </c>
      <c r="F34" s="387">
        <v>10000</v>
      </c>
      <c r="G34" s="387"/>
      <c r="H34" s="387"/>
      <c r="I34" s="427">
        <f t="shared" si="1"/>
        <v>0</v>
      </c>
      <c r="J34" s="427"/>
    </row>
    <row r="35" spans="1:10" s="183" customFormat="1" ht="13.8">
      <c r="A35" s="211" t="s">
        <v>298</v>
      </c>
      <c r="B35" s="180"/>
      <c r="C35" s="181">
        <v>329</v>
      </c>
      <c r="D35" s="180" t="s">
        <v>66</v>
      </c>
      <c r="E35" s="182">
        <f>SUM(E36:E37)</f>
        <v>0</v>
      </c>
      <c r="F35" s="385">
        <f>SUM(F36:F37)</f>
        <v>12000</v>
      </c>
      <c r="G35" s="385"/>
      <c r="H35" s="385"/>
      <c r="I35" s="427">
        <f t="shared" si="1"/>
        <v>0</v>
      </c>
      <c r="J35" s="427"/>
    </row>
    <row r="36" spans="1:10" s="183" customFormat="1" ht="13.8" hidden="1">
      <c r="A36" s="211" t="s">
        <v>298</v>
      </c>
      <c r="B36" s="184">
        <v>6</v>
      </c>
      <c r="C36" s="185">
        <v>3293</v>
      </c>
      <c r="D36" s="184" t="s">
        <v>69</v>
      </c>
      <c r="E36" s="186">
        <v>0</v>
      </c>
      <c r="F36" s="388">
        <v>2000</v>
      </c>
      <c r="G36" s="388"/>
      <c r="H36" s="388"/>
      <c r="I36" s="427">
        <f t="shared" si="1"/>
        <v>0</v>
      </c>
      <c r="J36" s="427"/>
    </row>
    <row r="37" spans="1:10" s="183" customFormat="1" ht="13.8" hidden="1">
      <c r="A37" s="211" t="s">
        <v>298</v>
      </c>
      <c r="B37" s="184">
        <v>7</v>
      </c>
      <c r="C37" s="185">
        <v>3299</v>
      </c>
      <c r="D37" s="184" t="s">
        <v>66</v>
      </c>
      <c r="E37" s="186">
        <v>0</v>
      </c>
      <c r="F37" s="388">
        <v>10000</v>
      </c>
      <c r="G37" s="388"/>
      <c r="H37" s="388"/>
      <c r="I37" s="427">
        <f t="shared" si="1"/>
        <v>0</v>
      </c>
      <c r="J37" s="427"/>
    </row>
    <row r="38" spans="1:10" s="166" customFormat="1">
      <c r="A38" s="211" t="s">
        <v>298</v>
      </c>
      <c r="B38" s="180"/>
      <c r="C38" s="181">
        <v>38</v>
      </c>
      <c r="D38" s="180" t="s">
        <v>86</v>
      </c>
      <c r="E38" s="182">
        <f>SUM(E39)</f>
        <v>0</v>
      </c>
      <c r="F38" s="385">
        <f>SUM(F39)</f>
        <v>3000</v>
      </c>
      <c r="G38" s="385">
        <v>2000</v>
      </c>
      <c r="H38" s="385">
        <v>1000</v>
      </c>
      <c r="I38" s="427">
        <f t="shared" si="1"/>
        <v>66.666666666666657</v>
      </c>
      <c r="J38" s="427">
        <f t="shared" si="1"/>
        <v>50</v>
      </c>
    </row>
    <row r="39" spans="1:10" s="183" customFormat="1" ht="13.8">
      <c r="A39" s="211" t="s">
        <v>298</v>
      </c>
      <c r="B39" s="180"/>
      <c r="C39" s="181">
        <v>381</v>
      </c>
      <c r="D39" s="180" t="s">
        <v>38</v>
      </c>
      <c r="E39" s="182">
        <f>SUM(E40)</f>
        <v>0</v>
      </c>
      <c r="F39" s="385">
        <f>SUM(F40)</f>
        <v>3000</v>
      </c>
      <c r="G39" s="385"/>
      <c r="H39" s="385"/>
      <c r="I39" s="427">
        <f t="shared" si="1"/>
        <v>0</v>
      </c>
      <c r="J39" s="427"/>
    </row>
    <row r="40" spans="1:10" s="183" customFormat="1" ht="13.8" hidden="1">
      <c r="A40" s="211" t="s">
        <v>298</v>
      </c>
      <c r="B40" s="184">
        <v>8</v>
      </c>
      <c r="C40" s="185">
        <v>3811</v>
      </c>
      <c r="D40" s="184" t="s">
        <v>38</v>
      </c>
      <c r="E40" s="186">
        <v>0</v>
      </c>
      <c r="F40" s="388">
        <v>3000</v>
      </c>
      <c r="G40" s="388"/>
      <c r="H40" s="388"/>
      <c r="I40" s="427">
        <f t="shared" si="1"/>
        <v>0</v>
      </c>
      <c r="J40" s="427"/>
    </row>
    <row r="41" spans="1:10" s="183" customFormat="1" ht="14.4" thickBot="1">
      <c r="A41" s="188"/>
      <c r="B41" s="188"/>
      <c r="C41" s="189"/>
      <c r="D41" s="188"/>
      <c r="E41" s="190"/>
      <c r="F41" s="390"/>
      <c r="G41" s="390"/>
      <c r="H41" s="390"/>
      <c r="I41" s="347"/>
      <c r="J41" s="347"/>
    </row>
    <row r="42" spans="1:10" s="191" customFormat="1" ht="17.399999999999999" thickBot="1">
      <c r="A42" s="800" t="s">
        <v>275</v>
      </c>
      <c r="B42" s="801"/>
      <c r="C42" s="801"/>
      <c r="D42" s="802"/>
      <c r="E42" s="165">
        <f>SUM(E44)</f>
        <v>2116000</v>
      </c>
      <c r="F42" s="391">
        <f>SUM(F44)</f>
        <v>1273000</v>
      </c>
      <c r="G42" s="391">
        <f>SUM(G44)</f>
        <v>1260000</v>
      </c>
      <c r="H42" s="391">
        <f>SUM(H44)</f>
        <v>1230000</v>
      </c>
      <c r="I42" s="341">
        <f>AVERAGE(G42/F42*100)</f>
        <v>98.978790259230166</v>
      </c>
      <c r="J42" s="341">
        <f>AVERAGE(H42/G42*100)</f>
        <v>97.61904761904762</v>
      </c>
    </row>
    <row r="43" spans="1:10" s="191" customFormat="1" ht="16.2" thickBot="1">
      <c r="A43" s="192"/>
      <c r="B43" s="176"/>
      <c r="C43" s="176"/>
      <c r="D43" s="176"/>
      <c r="E43" s="172"/>
      <c r="F43" s="381"/>
      <c r="G43" s="381"/>
      <c r="H43" s="381"/>
      <c r="I43" s="342"/>
      <c r="J43" s="342"/>
    </row>
    <row r="44" spans="1:10" s="191" customFormat="1" ht="16.2" thickBot="1">
      <c r="A44" s="803" t="s">
        <v>276</v>
      </c>
      <c r="B44" s="804"/>
      <c r="C44" s="804"/>
      <c r="D44" s="805"/>
      <c r="E44" s="169">
        <f>SUM(E48+E66+E101+E111+E118+E125)</f>
        <v>2116000</v>
      </c>
      <c r="F44" s="380">
        <f>SUM(F48+F66+F101+F111+F118+F125)</f>
        <v>1273000</v>
      </c>
      <c r="G44" s="380">
        <f>SUM(G48+G66+G101+G111+G118+G125)</f>
        <v>1260000</v>
      </c>
      <c r="H44" s="380">
        <f>SUM(H48+H66+H101+H111+H118+H125)</f>
        <v>1230000</v>
      </c>
      <c r="I44" s="343">
        <f>AVERAGE(G44/F44*100)</f>
        <v>98.978790259230166</v>
      </c>
      <c r="J44" s="343">
        <f>AVERAGE(H44/G44*100)</f>
        <v>97.61904761904762</v>
      </c>
    </row>
    <row r="45" spans="1:10" s="191" customFormat="1" ht="15.6">
      <c r="A45" s="193"/>
      <c r="B45" s="194"/>
      <c r="C45" s="194"/>
      <c r="D45" s="193"/>
      <c r="E45" s="172"/>
      <c r="F45" s="381"/>
      <c r="G45" s="381"/>
      <c r="H45" s="381"/>
      <c r="I45" s="342"/>
      <c r="J45" s="342"/>
    </row>
    <row r="46" spans="1:10" s="191" customFormat="1" ht="13.8">
      <c r="A46" s="195"/>
      <c r="B46" s="195"/>
      <c r="C46" s="195"/>
      <c r="D46" s="196" t="s">
        <v>186</v>
      </c>
      <c r="E46" s="197"/>
      <c r="F46" s="392"/>
      <c r="G46" s="421"/>
      <c r="H46" s="424"/>
      <c r="I46" s="348"/>
      <c r="J46" s="348"/>
    </row>
    <row r="47" spans="1:10" s="191" customFormat="1" ht="13.8">
      <c r="A47" s="195"/>
      <c r="B47" s="195"/>
      <c r="C47" s="195"/>
      <c r="D47" s="337" t="s">
        <v>187</v>
      </c>
      <c r="E47" s="199"/>
      <c r="F47" s="393"/>
      <c r="G47" s="422"/>
      <c r="H47" s="425"/>
      <c r="I47" s="349"/>
      <c r="J47" s="349"/>
    </row>
    <row r="48" spans="1:10" s="191" customFormat="1" ht="13.8">
      <c r="A48" s="201"/>
      <c r="B48" s="201"/>
      <c r="C48" s="201"/>
      <c r="D48" s="361" t="s">
        <v>277</v>
      </c>
      <c r="E48" s="202">
        <f>SUM(E49+E57)</f>
        <v>694000</v>
      </c>
      <c r="F48" s="394">
        <f>SUM(F49+F57)</f>
        <v>614000</v>
      </c>
      <c r="G48" s="394">
        <f>SUM(G49+G57)</f>
        <v>620000</v>
      </c>
      <c r="H48" s="394">
        <f>SUM(H49+H57)</f>
        <v>625000</v>
      </c>
      <c r="I48" s="428">
        <f>AVERAGE(G48/F48*100)</f>
        <v>100.9771986970684</v>
      </c>
      <c r="J48" s="428">
        <f>AVERAGE(H48/G48*100)</f>
        <v>100.80645161290323</v>
      </c>
    </row>
    <row r="49" spans="1:10" s="191" customFormat="1" ht="13.8">
      <c r="A49" s="211" t="s">
        <v>297</v>
      </c>
      <c r="B49" s="204"/>
      <c r="C49" s="205">
        <v>31</v>
      </c>
      <c r="D49" s="206" t="s">
        <v>42</v>
      </c>
      <c r="E49" s="207">
        <f>SUM(E50+E52+E54)</f>
        <v>613000</v>
      </c>
      <c r="F49" s="386">
        <f>SUM(F50+F52+F54)</f>
        <v>533000</v>
      </c>
      <c r="G49" s="386">
        <v>540000</v>
      </c>
      <c r="H49" s="386">
        <v>550000</v>
      </c>
      <c r="I49" s="427">
        <f t="shared" ref="I49:J62" si="2">AVERAGE(G49/F49*100)</f>
        <v>101.31332082551594</v>
      </c>
      <c r="J49" s="427">
        <f t="shared" si="2"/>
        <v>101.85185185185186</v>
      </c>
    </row>
    <row r="50" spans="1:10" s="210" customFormat="1" ht="13.8">
      <c r="A50" s="211" t="s">
        <v>297</v>
      </c>
      <c r="B50" s="208"/>
      <c r="C50" s="205">
        <v>311</v>
      </c>
      <c r="D50" s="206" t="s">
        <v>188</v>
      </c>
      <c r="E50" s="209">
        <f>SUM(E51)</f>
        <v>500000</v>
      </c>
      <c r="F50" s="386">
        <f>SUM(F51)</f>
        <v>420000</v>
      </c>
      <c r="G50" s="386"/>
      <c r="H50" s="386"/>
      <c r="I50" s="427">
        <f t="shared" si="2"/>
        <v>0</v>
      </c>
      <c r="J50" s="427"/>
    </row>
    <row r="51" spans="1:10" s="191" customFormat="1" ht="13.8" hidden="1">
      <c r="A51" s="211" t="s">
        <v>297</v>
      </c>
      <c r="B51" s="208">
        <v>9</v>
      </c>
      <c r="C51" s="212">
        <v>3111</v>
      </c>
      <c r="D51" s="213" t="s">
        <v>189</v>
      </c>
      <c r="E51" s="214">
        <v>500000</v>
      </c>
      <c r="F51" s="387">
        <v>420000</v>
      </c>
      <c r="G51" s="387"/>
      <c r="H51" s="387"/>
      <c r="I51" s="427">
        <f t="shared" si="2"/>
        <v>0</v>
      </c>
      <c r="J51" s="427"/>
    </row>
    <row r="52" spans="1:10" s="210" customFormat="1" ht="13.8">
      <c r="A52" s="211" t="s">
        <v>297</v>
      </c>
      <c r="B52" s="204"/>
      <c r="C52" s="205">
        <v>312</v>
      </c>
      <c r="D52" s="206" t="s">
        <v>44</v>
      </c>
      <c r="E52" s="209">
        <f>SUM(E53)</f>
        <v>25000</v>
      </c>
      <c r="F52" s="386">
        <f>SUM(F53)</f>
        <v>25000</v>
      </c>
      <c r="G52" s="386"/>
      <c r="H52" s="386"/>
      <c r="I52" s="427">
        <f t="shared" si="2"/>
        <v>0</v>
      </c>
      <c r="J52" s="427"/>
    </row>
    <row r="53" spans="1:10" s="191" customFormat="1" ht="13.8" hidden="1">
      <c r="A53" s="211" t="s">
        <v>297</v>
      </c>
      <c r="B53" s="208">
        <v>10</v>
      </c>
      <c r="C53" s="212">
        <v>3121</v>
      </c>
      <c r="D53" s="213" t="s">
        <v>44</v>
      </c>
      <c r="E53" s="214">
        <v>25000</v>
      </c>
      <c r="F53" s="387">
        <v>25000</v>
      </c>
      <c r="G53" s="387"/>
      <c r="H53" s="387"/>
      <c r="I53" s="427">
        <f t="shared" si="2"/>
        <v>0</v>
      </c>
      <c r="J53" s="427"/>
    </row>
    <row r="54" spans="1:10" s="191" customFormat="1" ht="13.8">
      <c r="A54" s="211" t="s">
        <v>297</v>
      </c>
      <c r="B54" s="204"/>
      <c r="C54" s="205">
        <v>313</v>
      </c>
      <c r="D54" s="206" t="s">
        <v>45</v>
      </c>
      <c r="E54" s="209">
        <f>SUM(E55:E56)</f>
        <v>88000</v>
      </c>
      <c r="F54" s="386">
        <f>SUM(F55:F56)</f>
        <v>88000</v>
      </c>
      <c r="G54" s="386"/>
      <c r="H54" s="386"/>
      <c r="I54" s="427">
        <f t="shared" si="2"/>
        <v>0</v>
      </c>
      <c r="J54" s="427"/>
    </row>
    <row r="55" spans="1:10" s="191" customFormat="1" ht="13.8" hidden="1">
      <c r="A55" s="211" t="s">
        <v>297</v>
      </c>
      <c r="B55" s="208">
        <v>11</v>
      </c>
      <c r="C55" s="212">
        <v>3132</v>
      </c>
      <c r="D55" s="213" t="s">
        <v>190</v>
      </c>
      <c r="E55" s="214">
        <v>75000</v>
      </c>
      <c r="F55" s="387">
        <v>75000</v>
      </c>
      <c r="G55" s="387"/>
      <c r="H55" s="387"/>
      <c r="I55" s="427">
        <f t="shared" si="2"/>
        <v>0</v>
      </c>
      <c r="J55" s="427"/>
    </row>
    <row r="56" spans="1:10" s="191" customFormat="1" ht="13.8" hidden="1">
      <c r="A56" s="211" t="s">
        <v>297</v>
      </c>
      <c r="B56" s="208">
        <v>12</v>
      </c>
      <c r="C56" s="212">
        <v>3133</v>
      </c>
      <c r="D56" s="213" t="s">
        <v>191</v>
      </c>
      <c r="E56" s="214">
        <v>13000</v>
      </c>
      <c r="F56" s="387">
        <v>13000</v>
      </c>
      <c r="G56" s="387"/>
      <c r="H56" s="387"/>
      <c r="I56" s="427">
        <f t="shared" si="2"/>
        <v>0</v>
      </c>
      <c r="J56" s="427"/>
    </row>
    <row r="57" spans="1:10" s="191" customFormat="1" ht="13.8">
      <c r="A57" s="211" t="s">
        <v>297</v>
      </c>
      <c r="B57" s="204"/>
      <c r="C57" s="205">
        <v>32</v>
      </c>
      <c r="D57" s="206" t="s">
        <v>48</v>
      </c>
      <c r="E57" s="209">
        <f>SUM(E58)</f>
        <v>81000</v>
      </c>
      <c r="F57" s="386">
        <f>SUM(F58)</f>
        <v>81000</v>
      </c>
      <c r="G57" s="386">
        <v>80000</v>
      </c>
      <c r="H57" s="386">
        <v>75000</v>
      </c>
      <c r="I57" s="427">
        <f t="shared" si="2"/>
        <v>98.76543209876543</v>
      </c>
      <c r="J57" s="427">
        <f t="shared" si="2"/>
        <v>93.75</v>
      </c>
    </row>
    <row r="58" spans="1:10" s="191" customFormat="1" ht="13.8">
      <c r="A58" s="211" t="s">
        <v>297</v>
      </c>
      <c r="B58" s="204"/>
      <c r="C58" s="205">
        <v>321</v>
      </c>
      <c r="D58" s="206" t="s">
        <v>49</v>
      </c>
      <c r="E58" s="209">
        <f>SUM(E59:E62)</f>
        <v>81000</v>
      </c>
      <c r="F58" s="386">
        <f>SUM(F59:F62)</f>
        <v>81000</v>
      </c>
      <c r="G58" s="386"/>
      <c r="H58" s="386"/>
      <c r="I58" s="427">
        <f t="shared" si="2"/>
        <v>0</v>
      </c>
      <c r="J58" s="427"/>
    </row>
    <row r="59" spans="1:10" s="215" customFormat="1" ht="13.8" hidden="1">
      <c r="A59" s="211" t="s">
        <v>297</v>
      </c>
      <c r="B59" s="208">
        <v>13</v>
      </c>
      <c r="C59" s="212">
        <v>3211</v>
      </c>
      <c r="D59" s="213" t="s">
        <v>50</v>
      </c>
      <c r="E59" s="214">
        <v>30000</v>
      </c>
      <c r="F59" s="387">
        <v>30000</v>
      </c>
      <c r="G59" s="387"/>
      <c r="H59" s="387"/>
      <c r="I59" s="427">
        <f t="shared" si="2"/>
        <v>0</v>
      </c>
      <c r="J59" s="427"/>
    </row>
    <row r="60" spans="1:10" s="210" customFormat="1" ht="13.8" hidden="1">
      <c r="A60" s="211" t="s">
        <v>297</v>
      </c>
      <c r="B60" s="208">
        <v>14</v>
      </c>
      <c r="C60" s="212">
        <v>3212</v>
      </c>
      <c r="D60" s="213" t="s">
        <v>51</v>
      </c>
      <c r="E60" s="214">
        <v>26000</v>
      </c>
      <c r="F60" s="387">
        <v>26000</v>
      </c>
      <c r="G60" s="387"/>
      <c r="H60" s="387"/>
      <c r="I60" s="427">
        <f t="shared" si="2"/>
        <v>0</v>
      </c>
      <c r="J60" s="427"/>
    </row>
    <row r="61" spans="1:10" s="191" customFormat="1" ht="13.8" hidden="1">
      <c r="A61" s="211" t="s">
        <v>297</v>
      </c>
      <c r="B61" s="208">
        <v>15</v>
      </c>
      <c r="C61" s="212">
        <v>3213</v>
      </c>
      <c r="D61" s="213" t="s">
        <v>52</v>
      </c>
      <c r="E61" s="214">
        <v>10000</v>
      </c>
      <c r="F61" s="387">
        <v>10000</v>
      </c>
      <c r="G61" s="387"/>
      <c r="H61" s="387"/>
      <c r="I61" s="427">
        <f t="shared" si="2"/>
        <v>0</v>
      </c>
      <c r="J61" s="427"/>
    </row>
    <row r="62" spans="1:10" s="191" customFormat="1" ht="13.8" hidden="1">
      <c r="A62" s="211" t="s">
        <v>297</v>
      </c>
      <c r="B62" s="208">
        <v>16</v>
      </c>
      <c r="C62" s="212">
        <v>3214</v>
      </c>
      <c r="D62" s="213" t="s">
        <v>192</v>
      </c>
      <c r="E62" s="214">
        <v>15000</v>
      </c>
      <c r="F62" s="387">
        <v>15000</v>
      </c>
      <c r="G62" s="387"/>
      <c r="H62" s="387"/>
      <c r="I62" s="427">
        <f t="shared" si="2"/>
        <v>0</v>
      </c>
      <c r="J62" s="427"/>
    </row>
    <row r="63" spans="1:10" s="191" customFormat="1" ht="13.8">
      <c r="A63" s="216"/>
      <c r="B63" s="158"/>
      <c r="C63" s="217"/>
      <c r="D63" s="218"/>
      <c r="E63" s="219"/>
      <c r="F63" s="395"/>
      <c r="G63" s="395"/>
      <c r="H63" s="395"/>
      <c r="I63" s="342"/>
      <c r="J63" s="342"/>
    </row>
    <row r="64" spans="1:10" s="191" customFormat="1" ht="13.8">
      <c r="A64" s="220"/>
      <c r="B64" s="220"/>
      <c r="C64" s="220"/>
      <c r="D64" s="221" t="s">
        <v>183</v>
      </c>
      <c r="E64" s="198"/>
      <c r="F64" s="392"/>
      <c r="G64" s="392"/>
      <c r="H64" s="421"/>
      <c r="I64" s="348"/>
      <c r="J64" s="348"/>
    </row>
    <row r="65" spans="1:10" s="166" customFormat="1" ht="13.8">
      <c r="A65" s="220"/>
      <c r="B65" s="220"/>
      <c r="C65" s="220"/>
      <c r="D65" s="336" t="s">
        <v>193</v>
      </c>
      <c r="E65" s="200"/>
      <c r="F65" s="393"/>
      <c r="G65" s="393"/>
      <c r="H65" s="422"/>
      <c r="I65" s="349"/>
      <c r="J65" s="349"/>
    </row>
    <row r="66" spans="1:10" s="166" customFormat="1" ht="13.8">
      <c r="A66" s="222"/>
      <c r="B66" s="222"/>
      <c r="C66" s="222"/>
      <c r="D66" s="361" t="s">
        <v>295</v>
      </c>
      <c r="E66" s="203">
        <f>SUM(E67+E91)</f>
        <v>1335000</v>
      </c>
      <c r="F66" s="396">
        <f>SUM(F67+F91)</f>
        <v>554000</v>
      </c>
      <c r="G66" s="396">
        <f>SUM(G67+G91)</f>
        <v>545000</v>
      </c>
      <c r="H66" s="396">
        <f>SUM(H67+H91)</f>
        <v>515000</v>
      </c>
      <c r="I66" s="428">
        <f>AVERAGE(G66/F66*100)</f>
        <v>98.375451263537911</v>
      </c>
      <c r="J66" s="428">
        <f>AVERAGE(H66/G66*100)</f>
        <v>94.495412844036693</v>
      </c>
    </row>
    <row r="67" spans="1:10" s="166" customFormat="1">
      <c r="A67" s="211" t="s">
        <v>311</v>
      </c>
      <c r="B67" s="204"/>
      <c r="C67" s="205">
        <v>32</v>
      </c>
      <c r="D67" s="206" t="s">
        <v>48</v>
      </c>
      <c r="E67" s="209">
        <f>SUM(E68+E73+E82+E84)</f>
        <v>1314000</v>
      </c>
      <c r="F67" s="386">
        <f>SUM(F68+F73+F82+F84)</f>
        <v>541000</v>
      </c>
      <c r="G67" s="386">
        <v>530000</v>
      </c>
      <c r="H67" s="386">
        <v>500000</v>
      </c>
      <c r="I67" s="427">
        <f>AVERAGE(G67/F67*100)</f>
        <v>97.966728280961178</v>
      </c>
      <c r="J67" s="427">
        <f>AVERAGE(H67/G67*100)</f>
        <v>94.339622641509436</v>
      </c>
    </row>
    <row r="68" spans="1:10" s="210" customFormat="1" ht="13.8">
      <c r="A68" s="211" t="s">
        <v>311</v>
      </c>
      <c r="B68" s="204"/>
      <c r="C68" s="205">
        <v>322</v>
      </c>
      <c r="D68" s="206" t="s">
        <v>53</v>
      </c>
      <c r="E68" s="209">
        <f>SUM(E69:E72)</f>
        <v>293000</v>
      </c>
      <c r="F68" s="386">
        <f>SUM(F69:F72)</f>
        <v>225000</v>
      </c>
      <c r="G68" s="386"/>
      <c r="H68" s="386"/>
      <c r="I68" s="427">
        <f t="shared" ref="I68:I91" si="3">AVERAGE(G68/F68*100)</f>
        <v>0</v>
      </c>
      <c r="J68" s="427"/>
    </row>
    <row r="69" spans="1:10" s="210" customFormat="1" ht="13.8" hidden="1">
      <c r="A69" s="211" t="s">
        <v>311</v>
      </c>
      <c r="B69" s="208">
        <v>17</v>
      </c>
      <c r="C69" s="212">
        <v>3221</v>
      </c>
      <c r="D69" s="213" t="s">
        <v>54</v>
      </c>
      <c r="E69" s="214">
        <v>15000</v>
      </c>
      <c r="F69" s="387">
        <v>15000</v>
      </c>
      <c r="G69" s="387"/>
      <c r="H69" s="387"/>
      <c r="I69" s="427">
        <f t="shared" si="3"/>
        <v>0</v>
      </c>
      <c r="J69" s="427"/>
    </row>
    <row r="70" spans="1:10" s="191" customFormat="1" ht="13.8" hidden="1">
      <c r="A70" s="211" t="s">
        <v>311</v>
      </c>
      <c r="B70" s="208">
        <v>18</v>
      </c>
      <c r="C70" s="212">
        <v>3223</v>
      </c>
      <c r="D70" s="213" t="s">
        <v>55</v>
      </c>
      <c r="E70" s="214">
        <v>250000</v>
      </c>
      <c r="F70" s="387">
        <v>200000</v>
      </c>
      <c r="G70" s="387"/>
      <c r="H70" s="387"/>
      <c r="I70" s="427">
        <f t="shared" si="3"/>
        <v>0</v>
      </c>
      <c r="J70" s="427"/>
    </row>
    <row r="71" spans="1:10" s="191" customFormat="1" ht="13.8" hidden="1">
      <c r="A71" s="211" t="s">
        <v>311</v>
      </c>
      <c r="B71" s="208">
        <v>19</v>
      </c>
      <c r="C71" s="212">
        <v>3224</v>
      </c>
      <c r="D71" s="213" t="s">
        <v>194</v>
      </c>
      <c r="E71" s="214">
        <v>20000</v>
      </c>
      <c r="F71" s="387">
        <v>5000</v>
      </c>
      <c r="G71" s="387"/>
      <c r="H71" s="387"/>
      <c r="I71" s="427">
        <f t="shared" si="3"/>
        <v>0</v>
      </c>
      <c r="J71" s="427"/>
    </row>
    <row r="72" spans="1:10" s="191" customFormat="1" ht="13.8" hidden="1">
      <c r="A72" s="211" t="s">
        <v>311</v>
      </c>
      <c r="B72" s="208">
        <v>20</v>
      </c>
      <c r="C72" s="212">
        <v>3225</v>
      </c>
      <c r="D72" s="213" t="s">
        <v>195</v>
      </c>
      <c r="E72" s="214">
        <v>8000</v>
      </c>
      <c r="F72" s="387">
        <v>5000</v>
      </c>
      <c r="G72" s="387"/>
      <c r="H72" s="387"/>
      <c r="I72" s="427">
        <f t="shared" si="3"/>
        <v>0</v>
      </c>
      <c r="J72" s="427"/>
    </row>
    <row r="73" spans="1:10" s="191" customFormat="1" ht="13.8">
      <c r="A73" s="211" t="s">
        <v>311</v>
      </c>
      <c r="B73" s="180"/>
      <c r="C73" s="223">
        <v>323</v>
      </c>
      <c r="D73" s="224" t="s">
        <v>57</v>
      </c>
      <c r="E73" s="209">
        <f>SUM(E74:E81)</f>
        <v>896000</v>
      </c>
      <c r="F73" s="386">
        <f>SUM(F74:F81)</f>
        <v>225000</v>
      </c>
      <c r="G73" s="386"/>
      <c r="H73" s="386"/>
      <c r="I73" s="427">
        <f t="shared" si="3"/>
        <v>0</v>
      </c>
      <c r="J73" s="427"/>
    </row>
    <row r="74" spans="1:10" s="166" customFormat="1" hidden="1">
      <c r="A74" s="211" t="s">
        <v>311</v>
      </c>
      <c r="B74" s="184">
        <v>21</v>
      </c>
      <c r="C74" s="225">
        <v>3231</v>
      </c>
      <c r="D74" s="226" t="s">
        <v>58</v>
      </c>
      <c r="E74" s="186">
        <v>35000</v>
      </c>
      <c r="F74" s="388">
        <v>30000</v>
      </c>
      <c r="G74" s="388"/>
      <c r="H74" s="388"/>
      <c r="I74" s="427">
        <f t="shared" si="3"/>
        <v>0</v>
      </c>
      <c r="J74" s="427"/>
    </row>
    <row r="75" spans="1:10" s="166" customFormat="1" hidden="1">
      <c r="A75" s="211" t="s">
        <v>311</v>
      </c>
      <c r="B75" s="184">
        <v>22</v>
      </c>
      <c r="C75" s="225">
        <v>3232</v>
      </c>
      <c r="D75" s="226" t="s">
        <v>196</v>
      </c>
      <c r="E75" s="186">
        <v>500000</v>
      </c>
      <c r="F75" s="388">
        <v>5000</v>
      </c>
      <c r="G75" s="388"/>
      <c r="H75" s="388"/>
      <c r="I75" s="427">
        <f t="shared" si="3"/>
        <v>0</v>
      </c>
      <c r="J75" s="427"/>
    </row>
    <row r="76" spans="1:10" s="210" customFormat="1" ht="13.8" hidden="1">
      <c r="A76" s="211" t="s">
        <v>311</v>
      </c>
      <c r="B76" s="184">
        <v>23</v>
      </c>
      <c r="C76" s="225">
        <v>3233</v>
      </c>
      <c r="D76" s="184" t="s">
        <v>60</v>
      </c>
      <c r="E76" s="186">
        <v>30000</v>
      </c>
      <c r="F76" s="388">
        <v>10000</v>
      </c>
      <c r="G76" s="388"/>
      <c r="H76" s="388"/>
      <c r="I76" s="427">
        <f t="shared" si="3"/>
        <v>0</v>
      </c>
      <c r="J76" s="427"/>
    </row>
    <row r="77" spans="1:10" s="210" customFormat="1" ht="13.8" hidden="1">
      <c r="A77" s="211" t="s">
        <v>311</v>
      </c>
      <c r="B77" s="184">
        <v>24</v>
      </c>
      <c r="C77" s="225">
        <v>3234</v>
      </c>
      <c r="D77" s="184" t="s">
        <v>61</v>
      </c>
      <c r="E77" s="186">
        <v>120000</v>
      </c>
      <c r="F77" s="388">
        <v>35000</v>
      </c>
      <c r="G77" s="388"/>
      <c r="H77" s="388"/>
      <c r="I77" s="427">
        <f t="shared" si="3"/>
        <v>0</v>
      </c>
      <c r="J77" s="427"/>
    </row>
    <row r="78" spans="1:10" s="191" customFormat="1" ht="26.4" hidden="1">
      <c r="A78" s="211" t="s">
        <v>311</v>
      </c>
      <c r="B78" s="184">
        <v>25</v>
      </c>
      <c r="C78" s="225">
        <v>3236</v>
      </c>
      <c r="D78" s="226" t="s">
        <v>197</v>
      </c>
      <c r="E78" s="186">
        <v>1000</v>
      </c>
      <c r="F78" s="388">
        <v>5000</v>
      </c>
      <c r="G78" s="388"/>
      <c r="H78" s="388"/>
      <c r="I78" s="427">
        <f t="shared" si="3"/>
        <v>0</v>
      </c>
      <c r="J78" s="427"/>
    </row>
    <row r="79" spans="1:10" s="227" customFormat="1" hidden="1">
      <c r="A79" s="211" t="s">
        <v>311</v>
      </c>
      <c r="B79" s="184">
        <v>26</v>
      </c>
      <c r="C79" s="225">
        <v>3237</v>
      </c>
      <c r="D79" s="226" t="s">
        <v>63</v>
      </c>
      <c r="E79" s="186">
        <v>180000</v>
      </c>
      <c r="F79" s="388">
        <v>130000</v>
      </c>
      <c r="G79" s="388"/>
      <c r="H79" s="388"/>
      <c r="I79" s="427">
        <f t="shared" si="3"/>
        <v>0</v>
      </c>
      <c r="J79" s="427"/>
    </row>
    <row r="80" spans="1:10" s="227" customFormat="1" hidden="1">
      <c r="A80" s="211" t="s">
        <v>311</v>
      </c>
      <c r="B80" s="184">
        <v>27</v>
      </c>
      <c r="C80" s="225">
        <v>3238</v>
      </c>
      <c r="D80" s="226" t="s">
        <v>64</v>
      </c>
      <c r="E80" s="186">
        <v>5000</v>
      </c>
      <c r="F80" s="388">
        <v>5000</v>
      </c>
      <c r="G80" s="388"/>
      <c r="H80" s="388"/>
      <c r="I80" s="427">
        <f t="shared" si="3"/>
        <v>0</v>
      </c>
      <c r="J80" s="427"/>
    </row>
    <row r="81" spans="1:10" s="227" customFormat="1" hidden="1">
      <c r="A81" s="211" t="s">
        <v>311</v>
      </c>
      <c r="B81" s="184">
        <v>28</v>
      </c>
      <c r="C81" s="225">
        <v>3239</v>
      </c>
      <c r="D81" s="226" t="s">
        <v>65</v>
      </c>
      <c r="E81" s="186">
        <v>25000</v>
      </c>
      <c r="F81" s="388">
        <v>5000</v>
      </c>
      <c r="G81" s="388"/>
      <c r="H81" s="388"/>
      <c r="I81" s="427">
        <f t="shared" si="3"/>
        <v>0</v>
      </c>
      <c r="J81" s="427"/>
    </row>
    <row r="82" spans="1:10" s="210" customFormat="1" ht="13.8">
      <c r="A82" s="211" t="s">
        <v>311</v>
      </c>
      <c r="B82" s="180"/>
      <c r="C82" s="223">
        <v>324</v>
      </c>
      <c r="D82" s="224" t="s">
        <v>144</v>
      </c>
      <c r="E82" s="209">
        <f>SUM(E83)</f>
        <v>1000</v>
      </c>
      <c r="F82" s="386">
        <f>SUM(F83)</f>
        <v>6000</v>
      </c>
      <c r="G82" s="386"/>
      <c r="H82" s="386"/>
      <c r="I82" s="427">
        <f t="shared" si="3"/>
        <v>0</v>
      </c>
      <c r="J82" s="427"/>
    </row>
    <row r="83" spans="1:10" s="210" customFormat="1" ht="13.8" hidden="1">
      <c r="A83" s="211" t="s">
        <v>311</v>
      </c>
      <c r="B83" s="184">
        <v>29</v>
      </c>
      <c r="C83" s="225">
        <v>3241</v>
      </c>
      <c r="D83" s="226" t="s">
        <v>144</v>
      </c>
      <c r="E83" s="186">
        <v>1000</v>
      </c>
      <c r="F83" s="388">
        <v>6000</v>
      </c>
      <c r="G83" s="388"/>
      <c r="H83" s="388"/>
      <c r="I83" s="427">
        <f t="shared" si="3"/>
        <v>0</v>
      </c>
      <c r="J83" s="427"/>
    </row>
    <row r="84" spans="1:10" s="191" customFormat="1" ht="13.8">
      <c r="A84" s="211" t="s">
        <v>311</v>
      </c>
      <c r="B84" s="180"/>
      <c r="C84" s="223">
        <v>329</v>
      </c>
      <c r="D84" s="224" t="s">
        <v>66</v>
      </c>
      <c r="E84" s="182">
        <f>SUM(E85:E90)</f>
        <v>124000</v>
      </c>
      <c r="F84" s="385">
        <f>SUM(F85:F90)</f>
        <v>85000</v>
      </c>
      <c r="G84" s="385"/>
      <c r="H84" s="385"/>
      <c r="I84" s="427">
        <f t="shared" si="3"/>
        <v>0</v>
      </c>
      <c r="J84" s="427"/>
    </row>
    <row r="85" spans="1:10" s="166" customFormat="1" hidden="1">
      <c r="A85" s="211" t="s">
        <v>311</v>
      </c>
      <c r="B85" s="184">
        <v>30</v>
      </c>
      <c r="C85" s="225">
        <v>3292</v>
      </c>
      <c r="D85" s="226" t="s">
        <v>68</v>
      </c>
      <c r="E85" s="186">
        <v>12000</v>
      </c>
      <c r="F85" s="388">
        <v>17000</v>
      </c>
      <c r="G85" s="388"/>
      <c r="H85" s="388"/>
      <c r="I85" s="427">
        <f t="shared" si="3"/>
        <v>0</v>
      </c>
      <c r="J85" s="427"/>
    </row>
    <row r="86" spans="1:10" s="166" customFormat="1" hidden="1">
      <c r="A86" s="211" t="s">
        <v>311</v>
      </c>
      <c r="B86" s="184">
        <v>31</v>
      </c>
      <c r="C86" s="225">
        <v>3293</v>
      </c>
      <c r="D86" s="226" t="s">
        <v>69</v>
      </c>
      <c r="E86" s="186">
        <v>80000</v>
      </c>
      <c r="F86" s="388">
        <v>50000</v>
      </c>
      <c r="G86" s="388"/>
      <c r="H86" s="388"/>
      <c r="I86" s="427">
        <f t="shared" si="3"/>
        <v>0</v>
      </c>
      <c r="J86" s="427"/>
    </row>
    <row r="87" spans="1:10" s="166" customFormat="1" hidden="1">
      <c r="A87" s="211" t="s">
        <v>311</v>
      </c>
      <c r="B87" s="184">
        <v>32</v>
      </c>
      <c r="C87" s="225">
        <v>3294</v>
      </c>
      <c r="D87" s="226" t="s">
        <v>70</v>
      </c>
      <c r="E87" s="186">
        <v>4000</v>
      </c>
      <c r="F87" s="388">
        <v>5000</v>
      </c>
      <c r="G87" s="388"/>
      <c r="H87" s="388"/>
      <c r="I87" s="427">
        <f t="shared" si="3"/>
        <v>0</v>
      </c>
      <c r="J87" s="427"/>
    </row>
    <row r="88" spans="1:10" s="210" customFormat="1" ht="13.8" hidden="1">
      <c r="A88" s="211" t="s">
        <v>311</v>
      </c>
      <c r="B88" s="184">
        <v>33</v>
      </c>
      <c r="C88" s="225">
        <v>3295</v>
      </c>
      <c r="D88" s="226" t="s">
        <v>198</v>
      </c>
      <c r="E88" s="186">
        <v>4000</v>
      </c>
      <c r="F88" s="388">
        <v>4000</v>
      </c>
      <c r="G88" s="388"/>
      <c r="H88" s="388"/>
      <c r="I88" s="427">
        <f t="shared" si="3"/>
        <v>0</v>
      </c>
      <c r="J88" s="427"/>
    </row>
    <row r="89" spans="1:10" s="210" customFormat="1" ht="13.8" hidden="1">
      <c r="A89" s="211" t="s">
        <v>311</v>
      </c>
      <c r="B89" s="184">
        <v>34</v>
      </c>
      <c r="C89" s="225">
        <v>3296</v>
      </c>
      <c r="D89" s="226" t="s">
        <v>199</v>
      </c>
      <c r="E89" s="186">
        <v>0</v>
      </c>
      <c r="F89" s="388">
        <v>1000</v>
      </c>
      <c r="G89" s="388"/>
      <c r="H89" s="388"/>
      <c r="I89" s="427">
        <f t="shared" si="3"/>
        <v>0</v>
      </c>
      <c r="J89" s="427"/>
    </row>
    <row r="90" spans="1:10" s="210" customFormat="1" ht="13.8" hidden="1">
      <c r="A90" s="211" t="s">
        <v>311</v>
      </c>
      <c r="B90" s="184">
        <v>35</v>
      </c>
      <c r="C90" s="225">
        <v>3299</v>
      </c>
      <c r="D90" s="226" t="s">
        <v>66</v>
      </c>
      <c r="E90" s="186">
        <v>24000</v>
      </c>
      <c r="F90" s="388">
        <v>8000</v>
      </c>
      <c r="G90" s="388"/>
      <c r="H90" s="388"/>
      <c r="I90" s="427">
        <f t="shared" si="3"/>
        <v>0</v>
      </c>
      <c r="J90" s="427"/>
    </row>
    <row r="91" spans="1:10" s="191" customFormat="1" ht="13.8">
      <c r="A91" s="211" t="s">
        <v>311</v>
      </c>
      <c r="B91" s="228"/>
      <c r="C91" s="229">
        <v>34</v>
      </c>
      <c r="D91" s="230" t="s">
        <v>71</v>
      </c>
      <c r="E91" s="231">
        <f>SUM(E92+E94)</f>
        <v>21000</v>
      </c>
      <c r="F91" s="397">
        <f>SUM(F94)</f>
        <v>13000</v>
      </c>
      <c r="G91" s="397">
        <v>15000</v>
      </c>
      <c r="H91" s="397">
        <v>15000</v>
      </c>
      <c r="I91" s="427">
        <f t="shared" si="3"/>
        <v>115.38461538461537</v>
      </c>
      <c r="J91" s="427">
        <f>AVERAGE(H91/G91*100)</f>
        <v>100</v>
      </c>
    </row>
    <row r="92" spans="1:10" s="210" customFormat="1" ht="13.8">
      <c r="A92" s="211" t="s">
        <v>311</v>
      </c>
      <c r="B92" s="180"/>
      <c r="C92" s="223">
        <v>342</v>
      </c>
      <c r="D92" s="224" t="s">
        <v>271</v>
      </c>
      <c r="E92" s="209">
        <f>SUM(E93)</f>
        <v>5000</v>
      </c>
      <c r="F92" s="386">
        <f>SUM(F93)</f>
        <v>0</v>
      </c>
      <c r="G92" s="386"/>
      <c r="H92" s="386"/>
      <c r="I92" s="427">
        <v>0</v>
      </c>
      <c r="J92" s="427"/>
    </row>
    <row r="93" spans="1:10" s="210" customFormat="1" ht="13.8" hidden="1">
      <c r="A93" s="211" t="s">
        <v>311</v>
      </c>
      <c r="B93" s="184">
        <v>36</v>
      </c>
      <c r="C93" s="225">
        <v>3423</v>
      </c>
      <c r="D93" s="226" t="s">
        <v>271</v>
      </c>
      <c r="E93" s="186">
        <v>5000</v>
      </c>
      <c r="F93" s="388">
        <v>0</v>
      </c>
      <c r="G93" s="388"/>
      <c r="H93" s="388"/>
      <c r="I93" s="427">
        <v>0</v>
      </c>
      <c r="J93" s="427"/>
    </row>
    <row r="94" spans="1:10" s="191" customFormat="1" ht="13.8">
      <c r="A94" s="211" t="s">
        <v>311</v>
      </c>
      <c r="B94" s="180"/>
      <c r="C94" s="223">
        <v>343</v>
      </c>
      <c r="D94" s="224" t="s">
        <v>72</v>
      </c>
      <c r="E94" s="182">
        <f>SUM(E95:E97)</f>
        <v>16000</v>
      </c>
      <c r="F94" s="385">
        <f>SUM(F95:F97)</f>
        <v>13000</v>
      </c>
      <c r="G94" s="385"/>
      <c r="H94" s="385"/>
      <c r="I94" s="427">
        <f>AVERAGE(G94/F94*100)</f>
        <v>0</v>
      </c>
      <c r="J94" s="427"/>
    </row>
    <row r="95" spans="1:10" s="191" customFormat="1" ht="13.8" hidden="1">
      <c r="A95" s="211" t="s">
        <v>311</v>
      </c>
      <c r="B95" s="184">
        <v>37</v>
      </c>
      <c r="C95" s="225">
        <v>3431</v>
      </c>
      <c r="D95" s="226" t="s">
        <v>73</v>
      </c>
      <c r="E95" s="186">
        <v>11000</v>
      </c>
      <c r="F95" s="388">
        <v>10000</v>
      </c>
      <c r="G95" s="388"/>
      <c r="H95" s="388"/>
      <c r="I95" s="427">
        <f>AVERAGE(G95/F95*100)</f>
        <v>0</v>
      </c>
      <c r="J95" s="427"/>
    </row>
    <row r="96" spans="1:10" s="191" customFormat="1" ht="13.8" hidden="1">
      <c r="A96" s="211" t="s">
        <v>311</v>
      </c>
      <c r="B96" s="184">
        <v>38</v>
      </c>
      <c r="C96" s="225">
        <v>3433</v>
      </c>
      <c r="D96" s="226" t="s">
        <v>74</v>
      </c>
      <c r="E96" s="186">
        <v>1000</v>
      </c>
      <c r="F96" s="388">
        <v>1000</v>
      </c>
      <c r="G96" s="388"/>
      <c r="H96" s="388"/>
      <c r="I96" s="427">
        <f>AVERAGE(G96/F96*100)</f>
        <v>0</v>
      </c>
      <c r="J96" s="427"/>
    </row>
    <row r="97" spans="1:10" s="191" customFormat="1" ht="13.8" hidden="1">
      <c r="A97" s="211" t="s">
        <v>311</v>
      </c>
      <c r="B97" s="184">
        <v>39</v>
      </c>
      <c r="C97" s="225">
        <v>3434</v>
      </c>
      <c r="D97" s="226" t="s">
        <v>75</v>
      </c>
      <c r="E97" s="186">
        <v>4000</v>
      </c>
      <c r="F97" s="388">
        <v>2000</v>
      </c>
      <c r="G97" s="388"/>
      <c r="H97" s="388"/>
      <c r="I97" s="427">
        <f>AVERAGE(G97/F97*100)</f>
        <v>0</v>
      </c>
      <c r="J97" s="427"/>
    </row>
    <row r="98" spans="1:10" s="235" customFormat="1" ht="16.8">
      <c r="A98" s="232"/>
      <c r="B98" s="188"/>
      <c r="C98" s="233"/>
      <c r="D98" s="234"/>
      <c r="E98" s="190"/>
      <c r="F98" s="390"/>
      <c r="G98" s="390"/>
      <c r="H98" s="390"/>
      <c r="I98" s="347"/>
      <c r="J98" s="347"/>
    </row>
    <row r="99" spans="1:10" s="235" customFormat="1" ht="16.8">
      <c r="A99" s="236"/>
      <c r="B99" s="236"/>
      <c r="C99" s="236"/>
      <c r="D99" s="237" t="s">
        <v>183</v>
      </c>
      <c r="E99" s="198"/>
      <c r="F99" s="392"/>
      <c r="G99" s="392"/>
      <c r="H99" s="421"/>
      <c r="I99" s="348"/>
      <c r="J99" s="348"/>
    </row>
    <row r="100" spans="1:10" s="238" customFormat="1" ht="15.6">
      <c r="A100" s="236"/>
      <c r="B100" s="236"/>
      <c r="C100" s="236"/>
      <c r="D100" s="335" t="s">
        <v>200</v>
      </c>
      <c r="E100" s="200"/>
      <c r="F100" s="393"/>
      <c r="G100" s="393"/>
      <c r="H100" s="422"/>
      <c r="I100" s="349"/>
      <c r="J100" s="349"/>
    </row>
    <row r="101" spans="1:10" s="176" customFormat="1" ht="15.6">
      <c r="A101" s="239"/>
      <c r="B101" s="239"/>
      <c r="C101" s="239"/>
      <c r="D101" s="366" t="s">
        <v>300</v>
      </c>
      <c r="E101" s="240">
        <f t="shared" ref="E101:H102" si="4">SUM(E102)</f>
        <v>72000</v>
      </c>
      <c r="F101" s="398">
        <f t="shared" si="4"/>
        <v>60000</v>
      </c>
      <c r="G101" s="398">
        <f t="shared" si="4"/>
        <v>50000</v>
      </c>
      <c r="H101" s="398">
        <f t="shared" si="4"/>
        <v>45000</v>
      </c>
      <c r="I101" s="428">
        <f>AVERAGE(G101/F101*100)</f>
        <v>83.333333333333343</v>
      </c>
      <c r="J101" s="428">
        <f>AVERAGE(H101/G101*100)</f>
        <v>90</v>
      </c>
    </row>
    <row r="102" spans="1:10" s="166" customFormat="1">
      <c r="A102" s="184" t="s">
        <v>312</v>
      </c>
      <c r="B102" s="180"/>
      <c r="C102" s="223">
        <v>42</v>
      </c>
      <c r="D102" s="224" t="s">
        <v>97</v>
      </c>
      <c r="E102" s="182">
        <f t="shared" si="4"/>
        <v>72000</v>
      </c>
      <c r="F102" s="385">
        <f t="shared" si="4"/>
        <v>60000</v>
      </c>
      <c r="G102" s="385">
        <v>50000</v>
      </c>
      <c r="H102" s="385">
        <v>45000</v>
      </c>
      <c r="I102" s="427">
        <f t="shared" ref="I102:J107" si="5">AVERAGE(G102/F102*100)</f>
        <v>83.333333333333343</v>
      </c>
      <c r="J102" s="427">
        <f t="shared" si="5"/>
        <v>90</v>
      </c>
    </row>
    <row r="103" spans="1:10" s="166" customFormat="1">
      <c r="A103" s="184" t="s">
        <v>312</v>
      </c>
      <c r="B103" s="180"/>
      <c r="C103" s="223">
        <v>422</v>
      </c>
      <c r="D103" s="224" t="s">
        <v>100</v>
      </c>
      <c r="E103" s="182">
        <f>SUM(E104:E107)</f>
        <v>72000</v>
      </c>
      <c r="F103" s="385">
        <f>SUM(F104:F107)</f>
        <v>60000</v>
      </c>
      <c r="G103" s="385"/>
      <c r="H103" s="385"/>
      <c r="I103" s="427">
        <f t="shared" si="5"/>
        <v>0</v>
      </c>
      <c r="J103" s="427"/>
    </row>
    <row r="104" spans="1:10" s="166" customFormat="1" hidden="1">
      <c r="A104" s="184" t="s">
        <v>312</v>
      </c>
      <c r="B104" s="184">
        <v>40</v>
      </c>
      <c r="C104" s="225">
        <v>4221</v>
      </c>
      <c r="D104" s="226" t="s">
        <v>101</v>
      </c>
      <c r="E104" s="186">
        <v>20000</v>
      </c>
      <c r="F104" s="388">
        <v>20000</v>
      </c>
      <c r="G104" s="388"/>
      <c r="H104" s="388"/>
      <c r="I104" s="427">
        <f t="shared" si="5"/>
        <v>0</v>
      </c>
      <c r="J104" s="427"/>
    </row>
    <row r="105" spans="1:10" s="166" customFormat="1" hidden="1">
      <c r="A105" s="184" t="s">
        <v>312</v>
      </c>
      <c r="B105" s="184">
        <v>41</v>
      </c>
      <c r="C105" s="225">
        <v>4222</v>
      </c>
      <c r="D105" s="226" t="s">
        <v>102</v>
      </c>
      <c r="E105" s="186">
        <v>5000</v>
      </c>
      <c r="F105" s="388">
        <v>5000</v>
      </c>
      <c r="G105" s="388"/>
      <c r="H105" s="388"/>
      <c r="I105" s="427">
        <f t="shared" si="5"/>
        <v>0</v>
      </c>
      <c r="J105" s="427"/>
    </row>
    <row r="106" spans="1:10" s="210" customFormat="1" ht="13.8" hidden="1">
      <c r="A106" s="184" t="s">
        <v>312</v>
      </c>
      <c r="B106" s="184">
        <v>42</v>
      </c>
      <c r="C106" s="225">
        <v>4223</v>
      </c>
      <c r="D106" s="226" t="s">
        <v>114</v>
      </c>
      <c r="E106" s="186">
        <v>12000</v>
      </c>
      <c r="F106" s="388">
        <v>10000</v>
      </c>
      <c r="G106" s="388"/>
      <c r="H106" s="388"/>
      <c r="I106" s="427">
        <f t="shared" si="5"/>
        <v>0</v>
      </c>
      <c r="J106" s="427"/>
    </row>
    <row r="107" spans="1:10" s="191" customFormat="1" ht="13.8" hidden="1">
      <c r="A107" s="184" t="s">
        <v>312</v>
      </c>
      <c r="B107" s="184">
        <v>43</v>
      </c>
      <c r="C107" s="225">
        <v>4227</v>
      </c>
      <c r="D107" s="226" t="s">
        <v>103</v>
      </c>
      <c r="E107" s="186">
        <v>35000</v>
      </c>
      <c r="F107" s="388">
        <v>25000</v>
      </c>
      <c r="G107" s="388"/>
      <c r="H107" s="388"/>
      <c r="I107" s="427">
        <f t="shared" si="5"/>
        <v>0</v>
      </c>
      <c r="J107" s="427"/>
    </row>
    <row r="108" spans="1:10" s="191" customFormat="1" ht="13.8">
      <c r="C108" s="241"/>
      <c r="D108" s="242"/>
      <c r="E108" s="243"/>
      <c r="F108" s="399"/>
      <c r="G108" s="399"/>
      <c r="H108" s="399"/>
      <c r="I108" s="347"/>
      <c r="J108" s="347"/>
    </row>
    <row r="109" spans="1:10" s="191" customFormat="1" ht="13.8">
      <c r="A109" s="236"/>
      <c r="B109" s="236"/>
      <c r="C109" s="236"/>
      <c r="D109" s="244" t="s">
        <v>183</v>
      </c>
      <c r="E109" s="198"/>
      <c r="F109" s="392"/>
      <c r="G109" s="382"/>
      <c r="H109" s="382"/>
      <c r="I109" s="344"/>
      <c r="J109" s="344"/>
    </row>
    <row r="110" spans="1:10" s="191" customFormat="1" ht="13.8">
      <c r="A110" s="236"/>
      <c r="B110" s="236"/>
      <c r="C110" s="236"/>
      <c r="D110" s="334" t="s">
        <v>200</v>
      </c>
      <c r="E110" s="200"/>
      <c r="F110" s="393"/>
      <c r="G110" s="383"/>
      <c r="H110" s="383"/>
      <c r="I110" s="345"/>
      <c r="J110" s="345"/>
    </row>
    <row r="111" spans="1:10" s="166" customFormat="1" ht="13.8">
      <c r="A111" s="239"/>
      <c r="B111" s="239"/>
      <c r="C111" s="239"/>
      <c r="D111" s="367" t="s">
        <v>301</v>
      </c>
      <c r="E111" s="240">
        <f t="shared" ref="E111:H113" si="6">SUM(E112)</f>
        <v>5000</v>
      </c>
      <c r="F111" s="398">
        <f t="shared" si="6"/>
        <v>5000</v>
      </c>
      <c r="G111" s="384">
        <f t="shared" si="6"/>
        <v>5000</v>
      </c>
      <c r="H111" s="384">
        <f t="shared" si="6"/>
        <v>5000</v>
      </c>
      <c r="I111" s="428">
        <f>AVERAGE(G111/F111*100)</f>
        <v>100</v>
      </c>
      <c r="J111" s="428">
        <f>AVERAGE(H111/G111*100)</f>
        <v>100</v>
      </c>
    </row>
    <row r="112" spans="1:10" s="166" customFormat="1">
      <c r="A112" s="327" t="s">
        <v>313</v>
      </c>
      <c r="B112" s="180"/>
      <c r="C112" s="223">
        <v>42</v>
      </c>
      <c r="D112" s="224" t="s">
        <v>97</v>
      </c>
      <c r="E112" s="182">
        <f t="shared" si="6"/>
        <v>5000</v>
      </c>
      <c r="F112" s="385">
        <f t="shared" si="6"/>
        <v>5000</v>
      </c>
      <c r="G112" s="385">
        <v>5000</v>
      </c>
      <c r="H112" s="385">
        <v>5000</v>
      </c>
      <c r="I112" s="427">
        <f t="shared" ref="I112:J114" si="7">AVERAGE(G112/F112*100)</f>
        <v>100</v>
      </c>
      <c r="J112" s="427">
        <f t="shared" si="7"/>
        <v>100</v>
      </c>
    </row>
    <row r="113" spans="1:10" s="166" customFormat="1">
      <c r="A113" s="327" t="s">
        <v>313</v>
      </c>
      <c r="B113" s="180"/>
      <c r="C113" s="223">
        <v>426</v>
      </c>
      <c r="D113" s="224" t="s">
        <v>119</v>
      </c>
      <c r="E113" s="182">
        <f t="shared" si="6"/>
        <v>5000</v>
      </c>
      <c r="F113" s="385">
        <f t="shared" si="6"/>
        <v>5000</v>
      </c>
      <c r="G113" s="385"/>
      <c r="H113" s="385"/>
      <c r="I113" s="427">
        <f t="shared" si="7"/>
        <v>0</v>
      </c>
      <c r="J113" s="427"/>
    </row>
    <row r="114" spans="1:10" s="166" customFormat="1" ht="15" hidden="1" customHeight="1">
      <c r="A114" s="327" t="s">
        <v>313</v>
      </c>
      <c r="B114" s="184">
        <v>44</v>
      </c>
      <c r="C114" s="225">
        <v>4262</v>
      </c>
      <c r="D114" s="226" t="s">
        <v>201</v>
      </c>
      <c r="E114" s="186">
        <v>5000</v>
      </c>
      <c r="F114" s="388">
        <v>5000</v>
      </c>
      <c r="G114" s="388"/>
      <c r="H114" s="388"/>
      <c r="I114" s="427">
        <f t="shared" si="7"/>
        <v>0</v>
      </c>
      <c r="J114" s="427"/>
    </row>
    <row r="115" spans="1:10" s="166" customFormat="1">
      <c r="A115" s="188"/>
      <c r="B115" s="188"/>
      <c r="C115" s="233"/>
      <c r="D115" s="234"/>
      <c r="E115" s="190"/>
      <c r="F115" s="390"/>
      <c r="G115" s="390"/>
      <c r="H115" s="390"/>
      <c r="I115" s="347"/>
      <c r="J115" s="347"/>
    </row>
    <row r="116" spans="1:10" s="248" customFormat="1" ht="13.8">
      <c r="A116" s="245"/>
      <c r="B116" s="245"/>
      <c r="C116" s="245"/>
      <c r="D116" s="246" t="s">
        <v>183</v>
      </c>
      <c r="E116" s="247"/>
      <c r="F116" s="400"/>
      <c r="G116" s="400"/>
      <c r="H116" s="400"/>
      <c r="I116" s="344"/>
      <c r="J116" s="344"/>
    </row>
    <row r="117" spans="1:10" s="210" customFormat="1" ht="13.8">
      <c r="A117" s="245"/>
      <c r="B117" s="245"/>
      <c r="C117" s="245"/>
      <c r="D117" s="332" t="s">
        <v>202</v>
      </c>
      <c r="E117" s="177"/>
      <c r="F117" s="383"/>
      <c r="G117" s="383"/>
      <c r="H117" s="383"/>
      <c r="I117" s="345"/>
      <c r="J117" s="345"/>
    </row>
    <row r="118" spans="1:10" s="191" customFormat="1" ht="13.8">
      <c r="A118" s="250"/>
      <c r="B118" s="250"/>
      <c r="C118" s="250"/>
      <c r="D118" s="368" t="s">
        <v>302</v>
      </c>
      <c r="E118" s="179">
        <f t="shared" ref="E118:H120" si="8">SUM(E119)</f>
        <v>0</v>
      </c>
      <c r="F118" s="384">
        <f t="shared" si="8"/>
        <v>30000</v>
      </c>
      <c r="G118" s="384">
        <f t="shared" si="8"/>
        <v>30000</v>
      </c>
      <c r="H118" s="384">
        <f t="shared" si="8"/>
        <v>30000</v>
      </c>
      <c r="I118" s="428">
        <f>AVERAGE(G118/F118*100)</f>
        <v>100</v>
      </c>
      <c r="J118" s="428">
        <f>AVERAGE(H118/G118*100)</f>
        <v>100</v>
      </c>
    </row>
    <row r="119" spans="1:10" s="210" customFormat="1" ht="13.8">
      <c r="A119" s="327" t="s">
        <v>314</v>
      </c>
      <c r="B119" s="180"/>
      <c r="C119" s="223">
        <v>32</v>
      </c>
      <c r="D119" s="224" t="s">
        <v>48</v>
      </c>
      <c r="E119" s="182">
        <f t="shared" si="8"/>
        <v>0</v>
      </c>
      <c r="F119" s="385">
        <f t="shared" si="8"/>
        <v>30000</v>
      </c>
      <c r="G119" s="385">
        <v>30000</v>
      </c>
      <c r="H119" s="385">
        <v>30000</v>
      </c>
      <c r="I119" s="427">
        <f t="shared" ref="I119:J121" si="9">AVERAGE(G119/F119*100)</f>
        <v>100</v>
      </c>
      <c r="J119" s="427">
        <f t="shared" si="9"/>
        <v>100</v>
      </c>
    </row>
    <row r="120" spans="1:10" s="191" customFormat="1" ht="13.8">
      <c r="A120" s="327" t="s">
        <v>314</v>
      </c>
      <c r="B120" s="180"/>
      <c r="C120" s="223">
        <v>323</v>
      </c>
      <c r="D120" s="224" t="s">
        <v>57</v>
      </c>
      <c r="E120" s="182">
        <f t="shared" si="8"/>
        <v>0</v>
      </c>
      <c r="F120" s="385">
        <f t="shared" si="8"/>
        <v>30000</v>
      </c>
      <c r="G120" s="385"/>
      <c r="H120" s="385"/>
      <c r="I120" s="427">
        <f t="shared" si="9"/>
        <v>0</v>
      </c>
      <c r="J120" s="427"/>
    </row>
    <row r="121" spans="1:10" s="210" customFormat="1" ht="13.8" hidden="1">
      <c r="A121" s="327" t="s">
        <v>314</v>
      </c>
      <c r="B121" s="184">
        <v>45</v>
      </c>
      <c r="C121" s="225">
        <v>3237</v>
      </c>
      <c r="D121" s="226" t="s">
        <v>63</v>
      </c>
      <c r="E121" s="186">
        <v>0</v>
      </c>
      <c r="F121" s="388">
        <v>30000</v>
      </c>
      <c r="G121" s="388"/>
      <c r="H121" s="388"/>
      <c r="I121" s="427">
        <f t="shared" si="9"/>
        <v>0</v>
      </c>
      <c r="J121" s="427"/>
    </row>
    <row r="122" spans="1:10" s="210" customFormat="1" ht="13.8">
      <c r="A122" s="251"/>
      <c r="B122" s="162"/>
      <c r="C122" s="251"/>
      <c r="D122" s="162"/>
      <c r="E122" s="251"/>
      <c r="F122" s="401"/>
      <c r="G122" s="401"/>
      <c r="H122" s="401"/>
      <c r="I122" s="350"/>
      <c r="J122" s="350"/>
    </row>
    <row r="123" spans="1:10" s="191" customFormat="1" ht="13.8">
      <c r="A123" s="236"/>
      <c r="B123" s="236"/>
      <c r="C123" s="236"/>
      <c r="D123" s="246" t="s">
        <v>183</v>
      </c>
      <c r="E123" s="175"/>
      <c r="F123" s="382"/>
      <c r="G123" s="382"/>
      <c r="H123" s="382"/>
      <c r="I123" s="344"/>
      <c r="J123" s="344"/>
    </row>
    <row r="124" spans="1:10" s="191" customFormat="1" ht="13.8">
      <c r="A124" s="236"/>
      <c r="B124" s="236"/>
      <c r="C124" s="236"/>
      <c r="D124" s="332" t="s">
        <v>200</v>
      </c>
      <c r="E124" s="177"/>
      <c r="F124" s="383"/>
      <c r="G124" s="383"/>
      <c r="H124" s="383"/>
      <c r="I124" s="345"/>
      <c r="J124" s="345"/>
    </row>
    <row r="125" spans="1:10" ht="13.8">
      <c r="A125" s="239"/>
      <c r="B125" s="239"/>
      <c r="C125" s="239"/>
      <c r="D125" s="368" t="s">
        <v>303</v>
      </c>
      <c r="E125" s="252">
        <f>SUM(E126+E129)</f>
        <v>10000</v>
      </c>
      <c r="F125" s="377">
        <f>SUM(F126+F129)</f>
        <v>10000</v>
      </c>
      <c r="G125" s="377">
        <f>SUM(G126+G129)</f>
        <v>10000</v>
      </c>
      <c r="H125" s="377">
        <f>SUM(H126+H129)</f>
        <v>10000</v>
      </c>
      <c r="I125" s="428">
        <f>AVERAGE(G125/F125*100)</f>
        <v>100</v>
      </c>
      <c r="J125" s="428">
        <f>AVERAGE(H125/G125*100)</f>
        <v>100</v>
      </c>
    </row>
    <row r="126" spans="1:10">
      <c r="A126" s="327" t="s">
        <v>315</v>
      </c>
      <c r="B126" s="180"/>
      <c r="C126" s="223">
        <v>32</v>
      </c>
      <c r="D126" s="224" t="s">
        <v>48</v>
      </c>
      <c r="E126" s="182">
        <f>SUM(E127)</f>
        <v>0</v>
      </c>
      <c r="F126" s="385">
        <f t="shared" ref="F126:H127" si="10">SUM(F127)</f>
        <v>0</v>
      </c>
      <c r="G126" s="385">
        <f t="shared" si="10"/>
        <v>0</v>
      </c>
      <c r="H126" s="385">
        <f t="shared" si="10"/>
        <v>0</v>
      </c>
      <c r="I126" s="427">
        <v>0</v>
      </c>
      <c r="J126" s="427"/>
    </row>
    <row r="127" spans="1:10">
      <c r="A127" s="327" t="s">
        <v>315</v>
      </c>
      <c r="B127" s="180"/>
      <c r="C127" s="223">
        <v>329</v>
      </c>
      <c r="D127" s="224" t="s">
        <v>66</v>
      </c>
      <c r="E127" s="182">
        <f>SUM(E128)</f>
        <v>0</v>
      </c>
      <c r="F127" s="385">
        <f t="shared" si="10"/>
        <v>0</v>
      </c>
      <c r="G127" s="385"/>
      <c r="H127" s="385"/>
      <c r="I127" s="427">
        <v>0</v>
      </c>
      <c r="J127" s="427"/>
    </row>
    <row r="128" spans="1:10" ht="14.25" hidden="1" customHeight="1">
      <c r="A128" s="327" t="s">
        <v>315</v>
      </c>
      <c r="B128" s="184">
        <v>46</v>
      </c>
      <c r="C128" s="225">
        <v>3299</v>
      </c>
      <c r="D128" s="226" t="s">
        <v>66</v>
      </c>
      <c r="E128" s="186">
        <v>0</v>
      </c>
      <c r="F128" s="388">
        <v>0</v>
      </c>
      <c r="G128" s="388"/>
      <c r="H128" s="388"/>
      <c r="I128" s="427">
        <v>0</v>
      </c>
      <c r="J128" s="427"/>
    </row>
    <row r="129" spans="1:10" s="253" customFormat="1">
      <c r="A129" s="327" t="s">
        <v>315</v>
      </c>
      <c r="B129" s="184"/>
      <c r="C129" s="181">
        <v>38</v>
      </c>
      <c r="D129" s="180" t="s">
        <v>203</v>
      </c>
      <c r="E129" s="182">
        <f>SUM(E130)</f>
        <v>10000</v>
      </c>
      <c r="F129" s="385">
        <f>SUM(F130)</f>
        <v>10000</v>
      </c>
      <c r="G129" s="385">
        <v>10000</v>
      </c>
      <c r="H129" s="385">
        <v>10000</v>
      </c>
      <c r="I129" s="427">
        <f>AVERAGE(G129/F129*100)</f>
        <v>100</v>
      </c>
      <c r="J129" s="427">
        <f>AVERAGE(H129/G129*100)</f>
        <v>100</v>
      </c>
    </row>
    <row r="130" spans="1:10" s="191" customFormat="1" ht="13.8">
      <c r="A130" s="327" t="s">
        <v>315</v>
      </c>
      <c r="B130" s="184"/>
      <c r="C130" s="181">
        <v>383</v>
      </c>
      <c r="D130" s="180" t="s">
        <v>204</v>
      </c>
      <c r="E130" s="182">
        <f>SUM(E131)</f>
        <v>10000</v>
      </c>
      <c r="F130" s="385">
        <f>SUM(F131)</f>
        <v>10000</v>
      </c>
      <c r="G130" s="385"/>
      <c r="H130" s="385"/>
      <c r="I130" s="427">
        <f>AVERAGE(G130/F130*100)</f>
        <v>0</v>
      </c>
      <c r="J130" s="427"/>
    </row>
    <row r="131" spans="1:10" s="191" customFormat="1" ht="13.8" hidden="1">
      <c r="A131" s="327" t="s">
        <v>315</v>
      </c>
      <c r="B131" s="184">
        <v>47</v>
      </c>
      <c r="C131" s="185">
        <v>3831</v>
      </c>
      <c r="D131" s="184" t="s">
        <v>205</v>
      </c>
      <c r="E131" s="186">
        <v>10000</v>
      </c>
      <c r="F131" s="388">
        <v>10000</v>
      </c>
      <c r="G131" s="388"/>
      <c r="H131" s="388"/>
      <c r="I131" s="427">
        <f>AVERAGE(G131/F131*100)</f>
        <v>0</v>
      </c>
      <c r="J131" s="427"/>
    </row>
    <row r="132" spans="1:10" s="255" customFormat="1" ht="13.8" thickBot="1">
      <c r="A132" s="251"/>
      <c r="B132" s="162"/>
      <c r="C132" s="251"/>
      <c r="D132" s="162"/>
      <c r="E132" s="251"/>
      <c r="F132" s="401"/>
      <c r="G132" s="401"/>
      <c r="H132" s="401"/>
      <c r="I132" s="350"/>
      <c r="J132" s="350"/>
    </row>
    <row r="133" spans="1:10" s="256" customFormat="1" ht="17.399999999999999" thickBot="1">
      <c r="A133" s="773" t="s">
        <v>206</v>
      </c>
      <c r="B133" s="774"/>
      <c r="C133" s="774"/>
      <c r="D133" s="775"/>
      <c r="E133" s="165">
        <f>SUM(E135+E144+E167)</f>
        <v>0</v>
      </c>
      <c r="F133" s="391">
        <f>SUM(F135+F144+F167)</f>
        <v>236000</v>
      </c>
      <c r="G133" s="391">
        <f>SUM(G135+G144+G167)</f>
        <v>245500</v>
      </c>
      <c r="H133" s="391">
        <f>SUM(H135+H144+H167)</f>
        <v>246000</v>
      </c>
      <c r="I133" s="341">
        <f>AVERAGE(G133/F133*100)</f>
        <v>104.02542372881356</v>
      </c>
      <c r="J133" s="341">
        <f>AVERAGE(H133/G133*100)</f>
        <v>100.20366598778003</v>
      </c>
    </row>
    <row r="134" spans="1:10" s="259" customFormat="1" ht="17.399999999999999" thickBot="1">
      <c r="A134" s="257"/>
      <c r="B134" s="257"/>
      <c r="C134" s="257"/>
      <c r="D134" s="257"/>
      <c r="E134" s="258"/>
      <c r="F134" s="402"/>
      <c r="G134" s="402"/>
      <c r="H134" s="402"/>
      <c r="I134" s="342"/>
      <c r="J134" s="342"/>
    </row>
    <row r="135" spans="1:10" s="170" customFormat="1" ht="16.2" thickBot="1">
      <c r="A135" s="767" t="s">
        <v>207</v>
      </c>
      <c r="B135" s="768"/>
      <c r="C135" s="768"/>
      <c r="D135" s="769"/>
      <c r="E135" s="169">
        <f>SUM(E139)</f>
        <v>0</v>
      </c>
      <c r="F135" s="380">
        <f>SUM(F139)</f>
        <v>15000</v>
      </c>
      <c r="G135" s="380">
        <f>SUM(G139)</f>
        <v>15000</v>
      </c>
      <c r="H135" s="380">
        <f>SUM(H139)</f>
        <v>15000</v>
      </c>
      <c r="I135" s="343">
        <f>AVERAGE(G135/F135*100)</f>
        <v>100</v>
      </c>
      <c r="J135" s="343">
        <f>AVERAGE(H135/G135*100)</f>
        <v>100</v>
      </c>
    </row>
    <row r="136" spans="1:10" s="170" customFormat="1" ht="15.6">
      <c r="A136" s="260"/>
      <c r="B136" s="260"/>
      <c r="C136" s="260"/>
      <c r="D136" s="260"/>
      <c r="E136" s="261"/>
      <c r="F136" s="403"/>
      <c r="G136" s="403"/>
      <c r="H136" s="403"/>
      <c r="I136" s="351"/>
      <c r="J136" s="351"/>
    </row>
    <row r="137" spans="1:10" s="166" customFormat="1" ht="15" customHeight="1">
      <c r="A137" s="236"/>
      <c r="B137" s="236"/>
      <c r="C137" s="236"/>
      <c r="D137" s="246" t="s">
        <v>208</v>
      </c>
      <c r="E137" s="262"/>
      <c r="F137" s="404"/>
      <c r="G137" s="404"/>
      <c r="H137" s="404"/>
      <c r="I137" s="262"/>
      <c r="J137" s="262"/>
    </row>
    <row r="138" spans="1:10" s="173" customFormat="1" ht="13.8">
      <c r="A138" s="236"/>
      <c r="B138" s="236"/>
      <c r="C138" s="236"/>
      <c r="D138" s="333" t="s">
        <v>209</v>
      </c>
      <c r="E138" s="177"/>
      <c r="F138" s="383"/>
      <c r="G138" s="383"/>
      <c r="H138" s="383"/>
      <c r="I138" s="345"/>
      <c r="J138" s="345"/>
    </row>
    <row r="139" spans="1:10" s="173" customFormat="1" ht="13.8">
      <c r="A139" s="236"/>
      <c r="B139" s="236"/>
      <c r="C139" s="236"/>
      <c r="D139" s="362" t="s">
        <v>304</v>
      </c>
      <c r="E139" s="263">
        <f t="shared" ref="E139:H141" si="11">SUM(E140)</f>
        <v>0</v>
      </c>
      <c r="F139" s="377">
        <f t="shared" si="11"/>
        <v>15000</v>
      </c>
      <c r="G139" s="377">
        <f t="shared" si="11"/>
        <v>15000</v>
      </c>
      <c r="H139" s="377">
        <f t="shared" si="11"/>
        <v>15000</v>
      </c>
      <c r="I139" s="428">
        <f>AVERAGE(G139/F139*100)</f>
        <v>100</v>
      </c>
      <c r="J139" s="428">
        <f>AVERAGE(H139/G139*100)</f>
        <v>100</v>
      </c>
    </row>
    <row r="140" spans="1:10" s="210" customFormat="1" ht="13.8">
      <c r="A140" s="184" t="s">
        <v>297</v>
      </c>
      <c r="B140" s="180"/>
      <c r="C140" s="223">
        <v>32</v>
      </c>
      <c r="D140" s="180" t="s">
        <v>185</v>
      </c>
      <c r="E140" s="182">
        <f t="shared" si="11"/>
        <v>0</v>
      </c>
      <c r="F140" s="385">
        <f t="shared" si="11"/>
        <v>15000</v>
      </c>
      <c r="G140" s="385">
        <v>15000</v>
      </c>
      <c r="H140" s="385">
        <v>15000</v>
      </c>
      <c r="I140" s="427">
        <f t="shared" ref="I140:J142" si="12">AVERAGE(G140/F140*100)</f>
        <v>100</v>
      </c>
      <c r="J140" s="427">
        <f t="shared" si="12"/>
        <v>100</v>
      </c>
    </row>
    <row r="141" spans="1:10" s="210" customFormat="1" ht="13.8">
      <c r="A141" s="184" t="s">
        <v>297</v>
      </c>
      <c r="B141" s="180"/>
      <c r="C141" s="181">
        <v>323</v>
      </c>
      <c r="D141" s="180" t="s">
        <v>57</v>
      </c>
      <c r="E141" s="182">
        <f t="shared" si="11"/>
        <v>0</v>
      </c>
      <c r="F141" s="385">
        <f t="shared" si="11"/>
        <v>15000</v>
      </c>
      <c r="G141" s="385"/>
      <c r="H141" s="385"/>
      <c r="I141" s="427">
        <f t="shared" si="12"/>
        <v>0</v>
      </c>
      <c r="J141" s="427"/>
    </row>
    <row r="142" spans="1:10" s="191" customFormat="1" ht="13.8" hidden="1">
      <c r="A142" s="184" t="s">
        <v>297</v>
      </c>
      <c r="B142" s="184">
        <v>48</v>
      </c>
      <c r="C142" s="185">
        <v>3237</v>
      </c>
      <c r="D142" s="184" t="s">
        <v>63</v>
      </c>
      <c r="E142" s="186">
        <v>0</v>
      </c>
      <c r="F142" s="388">
        <v>15000</v>
      </c>
      <c r="G142" s="388"/>
      <c r="H142" s="388"/>
      <c r="I142" s="427">
        <f t="shared" si="12"/>
        <v>0</v>
      </c>
      <c r="J142" s="427"/>
    </row>
    <row r="143" spans="1:10" s="191" customFormat="1" ht="14.4" thickBot="1">
      <c r="A143" s="188"/>
      <c r="B143" s="188"/>
      <c r="C143" s="189"/>
      <c r="D143" s="188"/>
      <c r="E143" s="190"/>
      <c r="F143" s="390"/>
      <c r="G143" s="390"/>
      <c r="H143" s="390"/>
      <c r="I143" s="347"/>
      <c r="J143" s="347"/>
    </row>
    <row r="144" spans="1:10" s="166" customFormat="1" ht="15.75" customHeight="1" thickBot="1">
      <c r="A144" s="767" t="s">
        <v>210</v>
      </c>
      <c r="B144" s="768"/>
      <c r="C144" s="768"/>
      <c r="D144" s="769"/>
      <c r="E144" s="169">
        <f>SUM(E148+E155+E162)</f>
        <v>0</v>
      </c>
      <c r="F144" s="380">
        <f>SUM(F148+F155+F162)</f>
        <v>30000</v>
      </c>
      <c r="G144" s="380">
        <f>SUM(G148+G155+G162)</f>
        <v>30500</v>
      </c>
      <c r="H144" s="380">
        <f>SUM(H148+H155+H162)</f>
        <v>31000</v>
      </c>
      <c r="I144" s="343">
        <f>AVERAGE(G144/F144*100)</f>
        <v>101.66666666666666</v>
      </c>
      <c r="J144" s="343">
        <f>AVERAGE(H144/G144*100)</f>
        <v>101.63934426229508</v>
      </c>
    </row>
    <row r="145" spans="1:10" s="166" customFormat="1" ht="15.75" customHeight="1">
      <c r="A145" s="260"/>
      <c r="B145" s="260"/>
      <c r="C145" s="260"/>
      <c r="D145" s="260"/>
      <c r="E145" s="261"/>
      <c r="F145" s="403"/>
      <c r="G145" s="403"/>
      <c r="H145" s="403"/>
      <c r="I145" s="342"/>
      <c r="J145" s="342"/>
    </row>
    <row r="146" spans="1:10" s="166" customFormat="1" ht="12.75" customHeight="1">
      <c r="A146" s="236"/>
      <c r="B146" s="236"/>
      <c r="C146" s="236"/>
      <c r="D146" s="246" t="s">
        <v>208</v>
      </c>
      <c r="E146" s="175"/>
      <c r="F146" s="382"/>
      <c r="G146" s="382"/>
      <c r="H146" s="382"/>
      <c r="I146" s="344"/>
      <c r="J146" s="344"/>
    </row>
    <row r="147" spans="1:10" s="166" customFormat="1" ht="12.75" customHeight="1">
      <c r="A147" s="236"/>
      <c r="B147" s="236"/>
      <c r="C147" s="236"/>
      <c r="D147" s="332" t="s">
        <v>202</v>
      </c>
      <c r="E147" s="177"/>
      <c r="F147" s="383"/>
      <c r="G147" s="383"/>
      <c r="H147" s="383"/>
      <c r="I147" s="345"/>
      <c r="J147" s="345"/>
    </row>
    <row r="148" spans="1:10" s="166" customFormat="1" ht="15.75" customHeight="1">
      <c r="A148" s="236"/>
      <c r="B148" s="236"/>
      <c r="C148" s="236"/>
      <c r="D148" s="368" t="s">
        <v>305</v>
      </c>
      <c r="E148" s="263">
        <f t="shared" ref="E148:H149" si="13">SUM(E149)</f>
        <v>0</v>
      </c>
      <c r="F148" s="377">
        <f t="shared" si="13"/>
        <v>2000</v>
      </c>
      <c r="G148" s="377">
        <f t="shared" si="13"/>
        <v>1500</v>
      </c>
      <c r="H148" s="377">
        <f t="shared" si="13"/>
        <v>1000</v>
      </c>
      <c r="I148" s="428">
        <f>AVERAGE(G148/F148*100)</f>
        <v>75</v>
      </c>
      <c r="J148" s="428">
        <f>AVERAGE(H148/G148*100)</f>
        <v>66.666666666666657</v>
      </c>
    </row>
    <row r="149" spans="1:10" s="210" customFormat="1" ht="13.8">
      <c r="A149" s="184" t="s">
        <v>298</v>
      </c>
      <c r="B149" s="180"/>
      <c r="C149" s="181">
        <v>38</v>
      </c>
      <c r="D149" s="180" t="s">
        <v>203</v>
      </c>
      <c r="E149" s="182">
        <f t="shared" si="13"/>
        <v>0</v>
      </c>
      <c r="F149" s="385">
        <f t="shared" si="13"/>
        <v>2000</v>
      </c>
      <c r="G149" s="385">
        <v>1500</v>
      </c>
      <c r="H149" s="385">
        <v>1000</v>
      </c>
      <c r="I149" s="427">
        <f t="shared" ref="I149:J151" si="14">AVERAGE(G149/F149*100)</f>
        <v>75</v>
      </c>
      <c r="J149" s="427">
        <f t="shared" si="14"/>
        <v>66.666666666666657</v>
      </c>
    </row>
    <row r="150" spans="1:10" s="210" customFormat="1" ht="13.8">
      <c r="A150" s="184" t="s">
        <v>298</v>
      </c>
      <c r="B150" s="180"/>
      <c r="C150" s="181">
        <v>381</v>
      </c>
      <c r="D150" s="180" t="s">
        <v>38</v>
      </c>
      <c r="E150" s="182">
        <f>SUM(E151)</f>
        <v>0</v>
      </c>
      <c r="F150" s="385">
        <f>SUM(F151)</f>
        <v>2000</v>
      </c>
      <c r="G150" s="385"/>
      <c r="H150" s="385"/>
      <c r="I150" s="427">
        <f t="shared" si="14"/>
        <v>0</v>
      </c>
      <c r="J150" s="427"/>
    </row>
    <row r="151" spans="1:10" s="191" customFormat="1" ht="13.8" hidden="1">
      <c r="A151" s="184" t="s">
        <v>298</v>
      </c>
      <c r="B151" s="184">
        <v>49</v>
      </c>
      <c r="C151" s="185">
        <v>38129</v>
      </c>
      <c r="D151" s="184" t="s">
        <v>211</v>
      </c>
      <c r="E151" s="186">
        <v>0</v>
      </c>
      <c r="F151" s="388">
        <v>2000</v>
      </c>
      <c r="G151" s="388"/>
      <c r="H151" s="388"/>
      <c r="I151" s="427">
        <f t="shared" si="14"/>
        <v>0</v>
      </c>
      <c r="J151" s="427"/>
    </row>
    <row r="152" spans="1:10" s="191" customFormat="1" ht="13.8">
      <c r="A152" s="188"/>
      <c r="B152" s="188"/>
      <c r="C152" s="189"/>
      <c r="D152" s="188"/>
      <c r="E152" s="190"/>
      <c r="F152" s="390"/>
      <c r="G152" s="390"/>
      <c r="H152" s="390"/>
      <c r="I152" s="347"/>
      <c r="J152" s="347"/>
    </row>
    <row r="153" spans="1:10" s="166" customFormat="1" ht="12.75" customHeight="1">
      <c r="A153" s="236"/>
      <c r="B153" s="236"/>
      <c r="C153" s="236"/>
      <c r="D153" s="246" t="s">
        <v>208</v>
      </c>
      <c r="E153" s="175"/>
      <c r="F153" s="382"/>
      <c r="G153" s="382"/>
      <c r="H153" s="382"/>
      <c r="I153" s="344"/>
      <c r="J153" s="344"/>
    </row>
    <row r="154" spans="1:10" s="166" customFormat="1" ht="12.75" customHeight="1">
      <c r="A154" s="236"/>
      <c r="B154" s="236"/>
      <c r="C154" s="236"/>
      <c r="D154" s="332" t="s">
        <v>202</v>
      </c>
      <c r="E154" s="177"/>
      <c r="F154" s="383"/>
      <c r="G154" s="383"/>
      <c r="H154" s="383"/>
      <c r="I154" s="345"/>
      <c r="J154" s="345"/>
    </row>
    <row r="155" spans="1:10" s="166" customFormat="1" ht="15.75" customHeight="1">
      <c r="A155" s="236"/>
      <c r="B155" s="236"/>
      <c r="C155" s="236"/>
      <c r="D155" s="368" t="s">
        <v>306</v>
      </c>
      <c r="E155" s="263">
        <f>SUM(E156)</f>
        <v>0</v>
      </c>
      <c r="F155" s="377">
        <f t="shared" ref="F155:H157" si="15">SUM(F156)</f>
        <v>25000</v>
      </c>
      <c r="G155" s="377">
        <f t="shared" si="15"/>
        <v>25000</v>
      </c>
      <c r="H155" s="377">
        <f t="shared" si="15"/>
        <v>25000</v>
      </c>
      <c r="I155" s="428">
        <f>AVERAGE(G155/F155*100)</f>
        <v>100</v>
      </c>
      <c r="J155" s="428">
        <f>AVERAGE(H155/G155*100)</f>
        <v>100</v>
      </c>
    </row>
    <row r="156" spans="1:10" s="210" customFormat="1" ht="13.8">
      <c r="A156" s="184" t="s">
        <v>316</v>
      </c>
      <c r="B156" s="180"/>
      <c r="C156" s="181">
        <v>37</v>
      </c>
      <c r="D156" s="180" t="s">
        <v>280</v>
      </c>
      <c r="E156" s="182">
        <f>SUM(E157)</f>
        <v>0</v>
      </c>
      <c r="F156" s="385">
        <f t="shared" si="15"/>
        <v>25000</v>
      </c>
      <c r="G156" s="385">
        <v>25000</v>
      </c>
      <c r="H156" s="385">
        <v>25000</v>
      </c>
      <c r="I156" s="427">
        <f t="shared" ref="I156:J158" si="16">AVERAGE(G156/F156*100)</f>
        <v>100</v>
      </c>
      <c r="J156" s="427">
        <f t="shared" si="16"/>
        <v>100</v>
      </c>
    </row>
    <row r="157" spans="1:10" s="210" customFormat="1" ht="13.8">
      <c r="A157" s="184" t="s">
        <v>316</v>
      </c>
      <c r="B157" s="180"/>
      <c r="C157" s="181">
        <v>372</v>
      </c>
      <c r="D157" s="180" t="s">
        <v>281</v>
      </c>
      <c r="E157" s="182">
        <f>SUM(E158)</f>
        <v>0</v>
      </c>
      <c r="F157" s="385">
        <f t="shared" si="15"/>
        <v>25000</v>
      </c>
      <c r="G157" s="385"/>
      <c r="H157" s="385"/>
      <c r="I157" s="427">
        <f t="shared" si="16"/>
        <v>0</v>
      </c>
      <c r="J157" s="427"/>
    </row>
    <row r="158" spans="1:10" s="191" customFormat="1" ht="13.8" hidden="1">
      <c r="A158" s="184" t="s">
        <v>316</v>
      </c>
      <c r="B158" s="184">
        <v>50</v>
      </c>
      <c r="C158" s="185">
        <v>3721</v>
      </c>
      <c r="D158" s="184" t="s">
        <v>280</v>
      </c>
      <c r="E158" s="186">
        <v>0</v>
      </c>
      <c r="F158" s="388">
        <v>25000</v>
      </c>
      <c r="G158" s="388"/>
      <c r="H158" s="388"/>
      <c r="I158" s="427">
        <f t="shared" si="16"/>
        <v>0</v>
      </c>
      <c r="J158" s="427"/>
    </row>
    <row r="159" spans="1:10" s="191" customFormat="1" ht="13.8">
      <c r="A159" s="188"/>
      <c r="B159" s="188"/>
      <c r="C159" s="189"/>
      <c r="D159" s="188"/>
      <c r="E159" s="190"/>
      <c r="F159" s="390"/>
      <c r="G159" s="390"/>
      <c r="H159" s="390"/>
      <c r="I159" s="347"/>
      <c r="J159" s="347"/>
    </row>
    <row r="160" spans="1:10" s="166" customFormat="1" ht="12.75" customHeight="1">
      <c r="A160" s="236"/>
      <c r="B160" s="236"/>
      <c r="C160" s="236"/>
      <c r="D160" s="246" t="s">
        <v>208</v>
      </c>
      <c r="E160" s="175"/>
      <c r="F160" s="382"/>
      <c r="G160" s="382"/>
      <c r="H160" s="382"/>
      <c r="I160" s="344"/>
      <c r="J160" s="344"/>
    </row>
    <row r="161" spans="1:10" s="166" customFormat="1" ht="12.75" customHeight="1">
      <c r="A161" s="236"/>
      <c r="B161" s="236"/>
      <c r="C161" s="236"/>
      <c r="D161" s="332" t="s">
        <v>202</v>
      </c>
      <c r="E161" s="177"/>
      <c r="F161" s="383"/>
      <c r="G161" s="383"/>
      <c r="H161" s="383"/>
      <c r="I161" s="345"/>
      <c r="J161" s="345"/>
    </row>
    <row r="162" spans="1:10" s="166" customFormat="1" ht="15.75" customHeight="1">
      <c r="A162" s="236"/>
      <c r="B162" s="236"/>
      <c r="C162" s="236"/>
      <c r="D162" s="368" t="s">
        <v>307</v>
      </c>
      <c r="E162" s="263">
        <f t="shared" ref="E162:H164" si="17">SUM(E163)</f>
        <v>0</v>
      </c>
      <c r="F162" s="377">
        <f t="shared" si="17"/>
        <v>3000</v>
      </c>
      <c r="G162" s="377">
        <f t="shared" si="17"/>
        <v>4000</v>
      </c>
      <c r="H162" s="377">
        <f t="shared" si="17"/>
        <v>5000</v>
      </c>
      <c r="I162" s="428">
        <f>AVERAGE(G162/F162*100)</f>
        <v>133.33333333333331</v>
      </c>
      <c r="J162" s="428">
        <f>AVERAGE(H162/G162*100)</f>
        <v>125</v>
      </c>
    </row>
    <row r="163" spans="1:10" s="210" customFormat="1" ht="13.8">
      <c r="A163" s="184" t="s">
        <v>317</v>
      </c>
      <c r="B163" s="180"/>
      <c r="C163" s="181">
        <v>37</v>
      </c>
      <c r="D163" s="180" t="s">
        <v>280</v>
      </c>
      <c r="E163" s="182">
        <f t="shared" si="17"/>
        <v>0</v>
      </c>
      <c r="F163" s="385">
        <f t="shared" si="17"/>
        <v>3000</v>
      </c>
      <c r="G163" s="385">
        <v>4000</v>
      </c>
      <c r="H163" s="385">
        <v>5000</v>
      </c>
      <c r="I163" s="427">
        <f t="shared" ref="I163:J165" si="18">AVERAGE(G163/F163*100)</f>
        <v>133.33333333333331</v>
      </c>
      <c r="J163" s="427">
        <f t="shared" si="18"/>
        <v>125</v>
      </c>
    </row>
    <row r="164" spans="1:10" s="210" customFormat="1" ht="13.8">
      <c r="A164" s="184" t="s">
        <v>317</v>
      </c>
      <c r="B164" s="180"/>
      <c r="C164" s="181">
        <v>372</v>
      </c>
      <c r="D164" s="180" t="s">
        <v>281</v>
      </c>
      <c r="E164" s="182">
        <f>SUM(E165)</f>
        <v>0</v>
      </c>
      <c r="F164" s="385">
        <f t="shared" si="17"/>
        <v>3000</v>
      </c>
      <c r="G164" s="385"/>
      <c r="H164" s="385"/>
      <c r="I164" s="427">
        <f t="shared" si="18"/>
        <v>0</v>
      </c>
      <c r="J164" s="427"/>
    </row>
    <row r="165" spans="1:10" s="191" customFormat="1" ht="13.8" hidden="1">
      <c r="A165" s="184" t="s">
        <v>317</v>
      </c>
      <c r="B165" s="184">
        <v>51</v>
      </c>
      <c r="C165" s="185">
        <v>3722</v>
      </c>
      <c r="D165" s="184" t="s">
        <v>80</v>
      </c>
      <c r="E165" s="186">
        <v>0</v>
      </c>
      <c r="F165" s="388">
        <v>3000</v>
      </c>
      <c r="G165" s="388"/>
      <c r="H165" s="388"/>
      <c r="I165" s="427">
        <f t="shared" si="18"/>
        <v>0</v>
      </c>
      <c r="J165" s="427"/>
    </row>
    <row r="166" spans="1:10" s="191" customFormat="1" ht="14.4" thickBot="1">
      <c r="A166" s="188"/>
      <c r="B166" s="188"/>
      <c r="C166" s="189"/>
      <c r="D166" s="188"/>
      <c r="E166" s="190"/>
      <c r="F166" s="390"/>
      <c r="G166" s="390"/>
      <c r="H166" s="390"/>
      <c r="I166" s="347"/>
      <c r="J166" s="347"/>
    </row>
    <row r="167" spans="1:10" s="166" customFormat="1" ht="15.75" customHeight="1" thickBot="1">
      <c r="A167" s="767" t="s">
        <v>279</v>
      </c>
      <c r="B167" s="768"/>
      <c r="C167" s="768"/>
      <c r="D167" s="769"/>
      <c r="E167" s="169">
        <f>SUM(E171)</f>
        <v>0</v>
      </c>
      <c r="F167" s="380">
        <f>SUM(F171)</f>
        <v>191000</v>
      </c>
      <c r="G167" s="380">
        <f>SUM(G171)</f>
        <v>200000</v>
      </c>
      <c r="H167" s="380">
        <f>SUM(H171)</f>
        <v>200000</v>
      </c>
      <c r="I167" s="343">
        <f>AVERAGE(G167/F167*100)</f>
        <v>104.71204188481676</v>
      </c>
      <c r="J167" s="343">
        <f>AVERAGE(H167/G167*100)</f>
        <v>100</v>
      </c>
    </row>
    <row r="168" spans="1:10" s="166" customFormat="1" ht="15.75" customHeight="1">
      <c r="A168" s="260"/>
      <c r="B168" s="260"/>
      <c r="C168" s="260"/>
      <c r="D168" s="260"/>
      <c r="E168" s="261"/>
      <c r="F168" s="403"/>
      <c r="G168" s="403"/>
      <c r="H168" s="403"/>
      <c r="I168" s="342"/>
      <c r="J168" s="342"/>
    </row>
    <row r="169" spans="1:10" s="166" customFormat="1" ht="12.75" customHeight="1">
      <c r="A169" s="236"/>
      <c r="B169" s="236"/>
      <c r="C169" s="236"/>
      <c r="D169" s="246" t="s">
        <v>208</v>
      </c>
      <c r="E169" s="175"/>
      <c r="F169" s="382"/>
      <c r="G169" s="382"/>
      <c r="H169" s="382"/>
      <c r="I169" s="344"/>
      <c r="J169" s="344"/>
    </row>
    <row r="170" spans="1:10" s="166" customFormat="1" ht="12.75" customHeight="1">
      <c r="A170" s="236"/>
      <c r="B170" s="236"/>
      <c r="C170" s="236"/>
      <c r="D170" s="332" t="s">
        <v>202</v>
      </c>
      <c r="E170" s="177"/>
      <c r="F170" s="383"/>
      <c r="G170" s="383"/>
      <c r="H170" s="383"/>
      <c r="I170" s="345"/>
      <c r="J170" s="345"/>
    </row>
    <row r="171" spans="1:10" s="166" customFormat="1" ht="15.75" customHeight="1">
      <c r="A171" s="236"/>
      <c r="B171" s="236"/>
      <c r="C171" s="236"/>
      <c r="D171" s="368" t="s">
        <v>308</v>
      </c>
      <c r="E171" s="263">
        <f t="shared" ref="E171:H172" si="19">SUM(E172)</f>
        <v>0</v>
      </c>
      <c r="F171" s="377">
        <f t="shared" si="19"/>
        <v>191000</v>
      </c>
      <c r="G171" s="377">
        <f t="shared" si="19"/>
        <v>200000</v>
      </c>
      <c r="H171" s="377">
        <f t="shared" si="19"/>
        <v>200000</v>
      </c>
      <c r="I171" s="428">
        <f>AVERAGE(G171/F171*100)</f>
        <v>104.71204188481676</v>
      </c>
      <c r="J171" s="428">
        <f>AVERAGE(H171/G171*100)</f>
        <v>100</v>
      </c>
    </row>
    <row r="172" spans="1:10" s="210" customFormat="1" ht="13.8">
      <c r="A172" s="184" t="s">
        <v>318</v>
      </c>
      <c r="B172" s="180"/>
      <c r="C172" s="181">
        <v>37</v>
      </c>
      <c r="D172" s="180" t="s">
        <v>280</v>
      </c>
      <c r="E172" s="182">
        <f t="shared" si="19"/>
        <v>0</v>
      </c>
      <c r="F172" s="385">
        <f t="shared" si="19"/>
        <v>191000</v>
      </c>
      <c r="G172" s="385">
        <v>200000</v>
      </c>
      <c r="H172" s="385">
        <v>200000</v>
      </c>
      <c r="I172" s="427">
        <f t="shared" ref="I172:J174" si="20">AVERAGE(G172/F172*100)</f>
        <v>104.71204188481676</v>
      </c>
      <c r="J172" s="427">
        <f t="shared" si="20"/>
        <v>100</v>
      </c>
    </row>
    <row r="173" spans="1:10" s="210" customFormat="1" ht="13.8">
      <c r="A173" s="184" t="s">
        <v>318</v>
      </c>
      <c r="B173" s="180"/>
      <c r="C173" s="181">
        <v>372</v>
      </c>
      <c r="D173" s="180" t="s">
        <v>281</v>
      </c>
      <c r="E173" s="182">
        <f>SUM(E174)</f>
        <v>0</v>
      </c>
      <c r="F173" s="385">
        <f>SUM(F174)</f>
        <v>191000</v>
      </c>
      <c r="G173" s="385"/>
      <c r="H173" s="385"/>
      <c r="I173" s="427">
        <f t="shared" si="20"/>
        <v>0</v>
      </c>
      <c r="J173" s="427"/>
    </row>
    <row r="174" spans="1:10" s="191" customFormat="1" ht="13.8" hidden="1">
      <c r="A174" s="184" t="s">
        <v>318</v>
      </c>
      <c r="B174" s="184">
        <v>52</v>
      </c>
      <c r="C174" s="185">
        <v>37215</v>
      </c>
      <c r="D174" s="184" t="s">
        <v>282</v>
      </c>
      <c r="E174" s="186">
        <v>0</v>
      </c>
      <c r="F174" s="388">
        <v>191000</v>
      </c>
      <c r="G174" s="388"/>
      <c r="H174" s="388"/>
      <c r="I174" s="427">
        <f t="shared" si="20"/>
        <v>0</v>
      </c>
      <c r="J174" s="427"/>
    </row>
    <row r="175" spans="1:10" s="191" customFormat="1" ht="14.4" thickBot="1">
      <c r="A175" s="188"/>
      <c r="B175" s="188"/>
      <c r="C175" s="189"/>
      <c r="D175" s="188"/>
      <c r="E175" s="190"/>
      <c r="F175" s="390"/>
      <c r="G175" s="390"/>
      <c r="H175" s="390"/>
      <c r="I175" s="347"/>
      <c r="J175" s="347"/>
    </row>
    <row r="176" spans="1:10" s="259" customFormat="1" ht="17.399999999999999" thickBot="1">
      <c r="A176" s="806" t="s">
        <v>278</v>
      </c>
      <c r="B176" s="807"/>
      <c r="C176" s="807"/>
      <c r="D176" s="808"/>
      <c r="E176" s="264">
        <f>SUM(E178+E199)</f>
        <v>360000</v>
      </c>
      <c r="F176" s="405">
        <f>SUM(F178+F199)</f>
        <v>141000</v>
      </c>
      <c r="G176" s="405">
        <f>SUM(G178+G199)</f>
        <v>149000</v>
      </c>
      <c r="H176" s="405">
        <f>SUM(H178+H199)</f>
        <v>154000</v>
      </c>
      <c r="I176" s="341">
        <f>AVERAGE(G176/F176*100)</f>
        <v>105.67375886524823</v>
      </c>
      <c r="J176" s="341">
        <f>AVERAGE(H176/G176*100)</f>
        <v>103.35570469798658</v>
      </c>
    </row>
    <row r="177" spans="1:10" s="259" customFormat="1" ht="17.399999999999999" thickBot="1">
      <c r="A177" s="257"/>
      <c r="B177" s="257"/>
      <c r="C177" s="257"/>
      <c r="D177" s="257"/>
      <c r="E177" s="258"/>
      <c r="F177" s="402"/>
      <c r="G177" s="402"/>
      <c r="H177" s="402"/>
      <c r="I177" s="342"/>
      <c r="J177" s="342"/>
    </row>
    <row r="178" spans="1:10" s="170" customFormat="1" ht="16.2" thickBot="1">
      <c r="A178" s="767" t="s">
        <v>212</v>
      </c>
      <c r="B178" s="768"/>
      <c r="C178" s="768"/>
      <c r="D178" s="769"/>
      <c r="E178" s="169">
        <f>SUM(E183+E194)</f>
        <v>360000</v>
      </c>
      <c r="F178" s="380">
        <f>SUM(F183+F194)</f>
        <v>106000</v>
      </c>
      <c r="G178" s="380">
        <f>SUM(G183+G194)</f>
        <v>99000</v>
      </c>
      <c r="H178" s="380">
        <f>SUM(H183+H194)</f>
        <v>104000</v>
      </c>
      <c r="I178" s="343">
        <f>AVERAGE(G178/F178*100)</f>
        <v>93.396226415094347</v>
      </c>
      <c r="J178" s="343">
        <f>AVERAGE(H178/G178*100)</f>
        <v>105.05050505050507</v>
      </c>
    </row>
    <row r="179" spans="1:10" s="170" customFormat="1" ht="15.6">
      <c r="A179" s="260"/>
      <c r="B179" s="260"/>
      <c r="C179" s="260"/>
      <c r="D179" s="260"/>
      <c r="E179" s="265"/>
      <c r="F179" s="406"/>
      <c r="G179" s="406"/>
      <c r="H179" s="406"/>
      <c r="I179" s="342"/>
      <c r="J179" s="342"/>
    </row>
    <row r="180" spans="1:10" s="166" customFormat="1" ht="13.8">
      <c r="A180" s="236"/>
      <c r="B180" s="236"/>
      <c r="C180" s="236"/>
      <c r="D180" s="174" t="s">
        <v>213</v>
      </c>
      <c r="E180" s="175"/>
      <c r="F180" s="382"/>
      <c r="G180" s="382"/>
      <c r="H180" s="382"/>
      <c r="I180" s="352"/>
      <c r="J180" s="352"/>
    </row>
    <row r="181" spans="1:10" s="166" customFormat="1" ht="15" customHeight="1">
      <c r="A181" s="236"/>
      <c r="B181" s="236"/>
      <c r="C181" s="236"/>
      <c r="D181" s="332" t="s">
        <v>214</v>
      </c>
      <c r="E181" s="177"/>
      <c r="F181" s="383"/>
      <c r="G181" s="383"/>
      <c r="H181" s="383"/>
      <c r="I181" s="353"/>
      <c r="J181" s="353"/>
    </row>
    <row r="182" spans="1:10" s="166" customFormat="1" ht="15" customHeight="1">
      <c r="A182" s="236"/>
      <c r="B182" s="236"/>
      <c r="C182" s="236"/>
      <c r="D182" s="776" t="s">
        <v>309</v>
      </c>
      <c r="E182" s="177"/>
      <c r="F182" s="383"/>
      <c r="G182" s="383"/>
      <c r="H182" s="383"/>
      <c r="I182" s="354"/>
      <c r="J182" s="354"/>
    </row>
    <row r="183" spans="1:10" s="166" customFormat="1" ht="15.75" customHeight="1">
      <c r="A183" s="239"/>
      <c r="B183" s="239"/>
      <c r="C183" s="239"/>
      <c r="D183" s="777"/>
      <c r="E183" s="263">
        <f>SUM(E184+E188)</f>
        <v>360000</v>
      </c>
      <c r="F183" s="377">
        <f>SUM(F184+F188)</f>
        <v>102000</v>
      </c>
      <c r="G183" s="377">
        <f>SUM(G184+G188)</f>
        <v>95000</v>
      </c>
      <c r="H183" s="377">
        <f>SUM(H184+H188)</f>
        <v>100000</v>
      </c>
      <c r="I183" s="428">
        <f>AVERAGE(G183/F183*100)</f>
        <v>93.137254901960787</v>
      </c>
      <c r="J183" s="428">
        <f>AVERAGE(H183/G183*100)</f>
        <v>105.26315789473684</v>
      </c>
    </row>
    <row r="184" spans="1:10" s="210" customFormat="1" ht="13.8">
      <c r="A184" s="225" t="s">
        <v>297</v>
      </c>
      <c r="B184" s="180"/>
      <c r="C184" s="223">
        <v>37</v>
      </c>
      <c r="D184" s="224" t="s">
        <v>78</v>
      </c>
      <c r="E184" s="182">
        <f>SUM(E185)</f>
        <v>340000</v>
      </c>
      <c r="F184" s="385">
        <f>SUM(F185)</f>
        <v>87000</v>
      </c>
      <c r="G184" s="385">
        <v>85000</v>
      </c>
      <c r="H184" s="385">
        <v>90000</v>
      </c>
      <c r="I184" s="427">
        <f t="shared" ref="I184:J190" si="21">AVERAGE(G184/F184*100)</f>
        <v>97.701149425287355</v>
      </c>
      <c r="J184" s="427">
        <f t="shared" si="21"/>
        <v>105.88235294117648</v>
      </c>
    </row>
    <row r="185" spans="1:10" s="191" customFormat="1" ht="13.8">
      <c r="A185" s="225" t="s">
        <v>297</v>
      </c>
      <c r="B185" s="180"/>
      <c r="C185" s="223">
        <v>372</v>
      </c>
      <c r="D185" s="224" t="s">
        <v>78</v>
      </c>
      <c r="E185" s="182">
        <f>SUM(E186:E187)</f>
        <v>340000</v>
      </c>
      <c r="F185" s="385">
        <f>SUM(F186:F187)</f>
        <v>87000</v>
      </c>
      <c r="G185" s="385"/>
      <c r="H185" s="385"/>
      <c r="I185" s="427">
        <f t="shared" si="21"/>
        <v>0</v>
      </c>
      <c r="J185" s="427"/>
    </row>
    <row r="186" spans="1:10" s="191" customFormat="1" ht="13.8" hidden="1">
      <c r="A186" s="225" t="s">
        <v>297</v>
      </c>
      <c r="B186" s="184">
        <v>53</v>
      </c>
      <c r="C186" s="225">
        <v>3721</v>
      </c>
      <c r="D186" s="226" t="s">
        <v>79</v>
      </c>
      <c r="E186" s="186">
        <v>320000</v>
      </c>
      <c r="F186" s="388">
        <v>80000</v>
      </c>
      <c r="G186" s="388"/>
      <c r="H186" s="388"/>
      <c r="I186" s="427">
        <f t="shared" si="21"/>
        <v>0</v>
      </c>
      <c r="J186" s="427"/>
    </row>
    <row r="187" spans="1:10" s="191" customFormat="1" ht="13.8" hidden="1">
      <c r="A187" s="225" t="s">
        <v>297</v>
      </c>
      <c r="B187" s="184">
        <v>54</v>
      </c>
      <c r="C187" s="225">
        <v>3722</v>
      </c>
      <c r="D187" s="226" t="s">
        <v>80</v>
      </c>
      <c r="E187" s="186">
        <v>20000</v>
      </c>
      <c r="F187" s="388">
        <v>7000</v>
      </c>
      <c r="G187" s="388"/>
      <c r="H187" s="388"/>
      <c r="I187" s="427">
        <f t="shared" si="21"/>
        <v>0</v>
      </c>
      <c r="J187" s="427"/>
    </row>
    <row r="188" spans="1:10" s="248" customFormat="1" ht="13.8">
      <c r="A188" s="225" t="s">
        <v>297</v>
      </c>
      <c r="B188" s="223"/>
      <c r="C188" s="181">
        <v>38</v>
      </c>
      <c r="D188" s="224" t="s">
        <v>130</v>
      </c>
      <c r="E188" s="182">
        <f>SUM(E189)</f>
        <v>20000</v>
      </c>
      <c r="F188" s="385">
        <f>SUM(F189)</f>
        <v>15000</v>
      </c>
      <c r="G188" s="385">
        <v>10000</v>
      </c>
      <c r="H188" s="385">
        <v>10000</v>
      </c>
      <c r="I188" s="427">
        <f t="shared" si="21"/>
        <v>66.666666666666657</v>
      </c>
      <c r="J188" s="427">
        <f t="shared" si="21"/>
        <v>100</v>
      </c>
    </row>
    <row r="189" spans="1:10" s="248" customFormat="1" ht="13.8">
      <c r="A189" s="225" t="s">
        <v>297</v>
      </c>
      <c r="B189" s="223"/>
      <c r="C189" s="181">
        <v>382</v>
      </c>
      <c r="D189" s="224" t="s">
        <v>39</v>
      </c>
      <c r="E189" s="182">
        <f>SUM(E190)</f>
        <v>20000</v>
      </c>
      <c r="F189" s="385">
        <f>SUM(F190)</f>
        <v>15000</v>
      </c>
      <c r="G189" s="385"/>
      <c r="H189" s="385"/>
      <c r="I189" s="427">
        <f t="shared" si="21"/>
        <v>0</v>
      </c>
      <c r="J189" s="427"/>
    </row>
    <row r="190" spans="1:10" s="241" customFormat="1" ht="13.8" hidden="1">
      <c r="A190" s="225" t="s">
        <v>297</v>
      </c>
      <c r="B190" s="326">
        <v>55</v>
      </c>
      <c r="C190" s="185">
        <v>3822</v>
      </c>
      <c r="D190" s="226" t="s">
        <v>89</v>
      </c>
      <c r="E190" s="186">
        <v>20000</v>
      </c>
      <c r="F190" s="388">
        <v>15000</v>
      </c>
      <c r="G190" s="388"/>
      <c r="H190" s="388"/>
      <c r="I190" s="427">
        <f t="shared" si="21"/>
        <v>0</v>
      </c>
      <c r="J190" s="427"/>
    </row>
    <row r="191" spans="1:10" s="255" customFormat="1">
      <c r="A191" s="251"/>
      <c r="B191" s="162"/>
      <c r="C191" s="251"/>
      <c r="D191" s="162"/>
      <c r="E191" s="251"/>
      <c r="F191" s="401"/>
      <c r="G191" s="401"/>
      <c r="H191" s="401"/>
      <c r="I191" s="350"/>
      <c r="J191" s="350"/>
    </row>
    <row r="192" spans="1:10" s="266" customFormat="1" ht="13.8">
      <c r="B192" s="227"/>
      <c r="C192" s="267"/>
      <c r="D192" s="268" t="s">
        <v>213</v>
      </c>
      <c r="E192" s="175"/>
      <c r="F192" s="382"/>
      <c r="G192" s="382"/>
      <c r="H192" s="382"/>
      <c r="I192" s="352"/>
      <c r="J192" s="352"/>
    </row>
    <row r="193" spans="1:10" s="266" customFormat="1" ht="13.8">
      <c r="B193" s="227"/>
      <c r="C193" s="267"/>
      <c r="D193" s="331" t="s">
        <v>202</v>
      </c>
      <c r="E193" s="269"/>
      <c r="F193" s="407"/>
      <c r="G193" s="407"/>
      <c r="H193" s="407"/>
      <c r="I193" s="353"/>
      <c r="J193" s="353"/>
    </row>
    <row r="194" spans="1:10" s="227" customFormat="1" ht="27.6">
      <c r="C194" s="267"/>
      <c r="D194" s="369" t="s">
        <v>310</v>
      </c>
      <c r="E194" s="263">
        <f t="shared" ref="E194:H196" si="22">SUM(E195)</f>
        <v>0</v>
      </c>
      <c r="F194" s="377">
        <f t="shared" si="22"/>
        <v>4000</v>
      </c>
      <c r="G194" s="377">
        <f t="shared" si="22"/>
        <v>4000</v>
      </c>
      <c r="H194" s="377">
        <f t="shared" si="22"/>
        <v>4000</v>
      </c>
      <c r="I194" s="429">
        <f>AVERAGE(G194/F194*100)</f>
        <v>100</v>
      </c>
      <c r="J194" s="429">
        <f>AVERAGE(H194/G194*100)</f>
        <v>100</v>
      </c>
    </row>
    <row r="195" spans="1:10" s="248" customFormat="1" ht="13.8">
      <c r="A195" s="225" t="s">
        <v>311</v>
      </c>
      <c r="B195" s="223"/>
      <c r="C195" s="181">
        <v>37</v>
      </c>
      <c r="D195" s="224" t="s">
        <v>78</v>
      </c>
      <c r="E195" s="182">
        <f t="shared" si="22"/>
        <v>0</v>
      </c>
      <c r="F195" s="385">
        <f t="shared" si="22"/>
        <v>4000</v>
      </c>
      <c r="G195" s="385">
        <v>4000</v>
      </c>
      <c r="H195" s="385">
        <v>4000</v>
      </c>
      <c r="I195" s="427">
        <f t="shared" ref="I195:J197" si="23">AVERAGE(G195/F195*100)</f>
        <v>100</v>
      </c>
      <c r="J195" s="427">
        <f t="shared" si="23"/>
        <v>100</v>
      </c>
    </row>
    <row r="196" spans="1:10" s="248" customFormat="1" ht="13.8">
      <c r="A196" s="225" t="s">
        <v>311</v>
      </c>
      <c r="B196" s="223"/>
      <c r="C196" s="181">
        <v>372</v>
      </c>
      <c r="D196" s="224" t="s">
        <v>78</v>
      </c>
      <c r="E196" s="182">
        <f t="shared" si="22"/>
        <v>0</v>
      </c>
      <c r="F196" s="385">
        <f t="shared" si="22"/>
        <v>4000</v>
      </c>
      <c r="G196" s="385"/>
      <c r="H196" s="385"/>
      <c r="I196" s="427">
        <f t="shared" si="23"/>
        <v>0</v>
      </c>
      <c r="J196" s="427"/>
    </row>
    <row r="197" spans="1:10" s="241" customFormat="1" ht="13.8" hidden="1">
      <c r="A197" s="225" t="s">
        <v>311</v>
      </c>
      <c r="B197" s="326">
        <v>56</v>
      </c>
      <c r="C197" s="185">
        <v>3721</v>
      </c>
      <c r="D197" s="226" t="s">
        <v>79</v>
      </c>
      <c r="E197" s="186">
        <v>0</v>
      </c>
      <c r="F197" s="388">
        <v>4000</v>
      </c>
      <c r="G197" s="388"/>
      <c r="H197" s="388"/>
      <c r="I197" s="427">
        <f t="shared" si="23"/>
        <v>0</v>
      </c>
      <c r="J197" s="427"/>
    </row>
    <row r="198" spans="1:10" s="241" customFormat="1" ht="14.4" thickBot="1">
      <c r="A198" s="233"/>
      <c r="B198" s="233"/>
      <c r="C198" s="189"/>
      <c r="D198" s="234"/>
      <c r="E198" s="190"/>
      <c r="F198" s="390"/>
      <c r="G198" s="390"/>
      <c r="H198" s="390"/>
      <c r="I198" s="347"/>
      <c r="J198" s="347"/>
    </row>
    <row r="199" spans="1:10" s="154" customFormat="1" ht="16.5" customHeight="1" thickBot="1">
      <c r="A199" s="779" t="s">
        <v>215</v>
      </c>
      <c r="B199" s="780"/>
      <c r="C199" s="780"/>
      <c r="D199" s="781"/>
      <c r="E199" s="169">
        <f>SUM(E203)</f>
        <v>0</v>
      </c>
      <c r="F199" s="380">
        <f>SUM(F203)</f>
        <v>35000</v>
      </c>
      <c r="G199" s="380">
        <f>SUM(G203)</f>
        <v>50000</v>
      </c>
      <c r="H199" s="380">
        <f>SUM(H203)</f>
        <v>50000</v>
      </c>
      <c r="I199" s="343">
        <f>AVERAGE(G199/F199*100)</f>
        <v>142.85714285714286</v>
      </c>
      <c r="J199" s="343">
        <f>AVERAGE(H199/G199*100)</f>
        <v>100</v>
      </c>
    </row>
    <row r="200" spans="1:10" s="154" customFormat="1" ht="15.6">
      <c r="A200" s="156"/>
      <c r="B200" s="156"/>
      <c r="C200" s="156"/>
      <c r="D200" s="156"/>
      <c r="E200" s="265"/>
      <c r="F200" s="406"/>
      <c r="G200" s="406"/>
      <c r="H200" s="406"/>
      <c r="I200" s="342"/>
      <c r="J200" s="342"/>
    </row>
    <row r="201" spans="1:10" s="266" customFormat="1" ht="13.8">
      <c r="A201" s="270"/>
      <c r="B201" s="270"/>
      <c r="C201" s="270"/>
      <c r="D201" s="268" t="s">
        <v>216</v>
      </c>
      <c r="E201" s="247"/>
      <c r="F201" s="400"/>
      <c r="G201" s="400"/>
      <c r="H201" s="400"/>
      <c r="I201" s="344"/>
      <c r="J201" s="344"/>
    </row>
    <row r="202" spans="1:10" s="266" customFormat="1">
      <c r="A202" s="270"/>
      <c r="B202" s="270"/>
      <c r="C202" s="270"/>
      <c r="D202" s="331" t="s">
        <v>200</v>
      </c>
      <c r="E202" s="271"/>
      <c r="F202" s="408"/>
      <c r="G202" s="408"/>
      <c r="H202" s="408"/>
      <c r="I202" s="345"/>
      <c r="J202" s="345"/>
    </row>
    <row r="203" spans="1:10" s="227" customFormat="1" ht="13.8">
      <c r="A203" s="270"/>
      <c r="B203" s="270"/>
      <c r="C203" s="270"/>
      <c r="D203" s="369" t="s">
        <v>319</v>
      </c>
      <c r="E203" s="263">
        <f t="shared" ref="E203:H205" si="24">SUM(E204)</f>
        <v>0</v>
      </c>
      <c r="F203" s="377">
        <f t="shared" si="24"/>
        <v>35000</v>
      </c>
      <c r="G203" s="377">
        <f t="shared" si="24"/>
        <v>50000</v>
      </c>
      <c r="H203" s="377">
        <f t="shared" si="24"/>
        <v>50000</v>
      </c>
      <c r="I203" s="429">
        <f>AVERAGE(G203/F203*100)</f>
        <v>142.85714285714286</v>
      </c>
      <c r="J203" s="429">
        <f>AVERAGE(H203/G203*100)</f>
        <v>100</v>
      </c>
    </row>
    <row r="204" spans="1:10" s="210" customFormat="1" ht="13.8">
      <c r="A204" s="184" t="s">
        <v>298</v>
      </c>
      <c r="B204" s="180"/>
      <c r="C204" s="223">
        <v>32</v>
      </c>
      <c r="D204" s="224" t="s">
        <v>185</v>
      </c>
      <c r="E204" s="182">
        <f t="shared" si="24"/>
        <v>0</v>
      </c>
      <c r="F204" s="385">
        <f t="shared" si="24"/>
        <v>35000</v>
      </c>
      <c r="G204" s="385">
        <v>50000</v>
      </c>
      <c r="H204" s="385">
        <v>50000</v>
      </c>
      <c r="I204" s="427">
        <f t="shared" ref="I204:J206" si="25">AVERAGE(G204/F204*100)</f>
        <v>142.85714285714286</v>
      </c>
      <c r="J204" s="427">
        <f t="shared" si="25"/>
        <v>100</v>
      </c>
    </row>
    <row r="205" spans="1:10" s="210" customFormat="1" ht="13.8">
      <c r="A205" s="184" t="s">
        <v>298</v>
      </c>
      <c r="B205" s="180"/>
      <c r="C205" s="223">
        <v>323</v>
      </c>
      <c r="D205" s="224" t="s">
        <v>57</v>
      </c>
      <c r="E205" s="182">
        <f t="shared" si="24"/>
        <v>0</v>
      </c>
      <c r="F205" s="385">
        <f t="shared" si="24"/>
        <v>35000</v>
      </c>
      <c r="G205" s="385"/>
      <c r="H205" s="385"/>
      <c r="I205" s="427">
        <f t="shared" si="25"/>
        <v>0</v>
      </c>
      <c r="J205" s="427"/>
    </row>
    <row r="206" spans="1:10" s="241" customFormat="1" ht="13.8" hidden="1">
      <c r="A206" s="184" t="s">
        <v>298</v>
      </c>
      <c r="B206" s="225">
        <v>57</v>
      </c>
      <c r="C206" s="185">
        <v>3234</v>
      </c>
      <c r="D206" s="226" t="s">
        <v>61</v>
      </c>
      <c r="E206" s="186">
        <v>0</v>
      </c>
      <c r="F206" s="388">
        <v>35000</v>
      </c>
      <c r="G206" s="388"/>
      <c r="H206" s="388"/>
      <c r="I206" s="427">
        <f t="shared" si="25"/>
        <v>0</v>
      </c>
      <c r="J206" s="427"/>
    </row>
    <row r="207" spans="1:10" s="241" customFormat="1" ht="14.4" thickBot="1">
      <c r="A207" s="191"/>
      <c r="C207" s="254"/>
      <c r="D207" s="242"/>
      <c r="E207" s="243"/>
      <c r="F207" s="399"/>
      <c r="G207" s="399"/>
      <c r="H207" s="399"/>
      <c r="I207" s="347"/>
      <c r="J207" s="347"/>
    </row>
    <row r="208" spans="1:10" s="259" customFormat="1" ht="17.25" customHeight="1" thickBot="1">
      <c r="A208" s="782" t="s">
        <v>217</v>
      </c>
      <c r="B208" s="783"/>
      <c r="C208" s="783"/>
      <c r="D208" s="784"/>
      <c r="E208" s="264">
        <f>SUM(E210+E244)</f>
        <v>15000</v>
      </c>
      <c r="F208" s="405">
        <f>SUM(F210+F244)</f>
        <v>140000</v>
      </c>
      <c r="G208" s="405">
        <f>SUM(G210+G244)</f>
        <v>175000</v>
      </c>
      <c r="H208" s="405">
        <f>SUM(H210+H244)</f>
        <v>195000</v>
      </c>
      <c r="I208" s="341">
        <f>AVERAGE(G208/F208*100)</f>
        <v>125</v>
      </c>
      <c r="J208" s="341">
        <f>AVERAGE(H208/G208*100)</f>
        <v>111.42857142857143</v>
      </c>
    </row>
    <row r="209" spans="1:10" s="259" customFormat="1" ht="17.399999999999999" thickBot="1">
      <c r="A209" s="272"/>
      <c r="B209" s="272"/>
      <c r="C209" s="272"/>
      <c r="D209" s="272"/>
      <c r="E209" s="258"/>
      <c r="F209" s="402"/>
      <c r="G209" s="402"/>
      <c r="H209" s="402"/>
      <c r="I209" s="342"/>
      <c r="J209" s="342"/>
    </row>
    <row r="210" spans="1:10" s="154" customFormat="1" ht="16.5" customHeight="1" thickBot="1">
      <c r="A210" s="785" t="s">
        <v>218</v>
      </c>
      <c r="B210" s="786"/>
      <c r="C210" s="786"/>
      <c r="D210" s="787"/>
      <c r="E210" s="169">
        <f>SUM(E214+E221+E228+E239)</f>
        <v>5000</v>
      </c>
      <c r="F210" s="380">
        <f>SUM(F214+F221+F228+F239)</f>
        <v>135000</v>
      </c>
      <c r="G210" s="380">
        <f>SUM(G214+G221+G228+G239)</f>
        <v>170000</v>
      </c>
      <c r="H210" s="380">
        <f>SUM(H214+H221+H228+H239)</f>
        <v>190000</v>
      </c>
      <c r="I210" s="343">
        <f>AVERAGE(G210/F210*100)</f>
        <v>125.92592592592592</v>
      </c>
      <c r="J210" s="343">
        <f>AVERAGE(H210/G210*100)</f>
        <v>111.76470588235294</v>
      </c>
    </row>
    <row r="211" spans="1:10" s="154" customFormat="1" ht="15.6">
      <c r="A211" s="273"/>
      <c r="B211" s="273"/>
      <c r="C211" s="273"/>
      <c r="D211" s="273"/>
      <c r="E211" s="265"/>
      <c r="F211" s="406"/>
      <c r="G211" s="406"/>
      <c r="H211" s="406"/>
      <c r="I211" s="342"/>
      <c r="J211" s="342"/>
    </row>
    <row r="212" spans="1:10" ht="13.8">
      <c r="A212" s="809"/>
      <c r="B212" s="809"/>
      <c r="C212" s="810"/>
      <c r="D212" s="174" t="s">
        <v>219</v>
      </c>
      <c r="E212" s="175"/>
      <c r="F212" s="382"/>
      <c r="G212" s="382"/>
      <c r="H212" s="382"/>
      <c r="I212" s="344"/>
      <c r="J212" s="344"/>
    </row>
    <row r="213" spans="1:10" ht="13.8">
      <c r="A213" s="809"/>
      <c r="B213" s="809"/>
      <c r="C213" s="810"/>
      <c r="D213" s="332" t="s">
        <v>220</v>
      </c>
      <c r="E213" s="177"/>
      <c r="F213" s="383"/>
      <c r="G213" s="383"/>
      <c r="H213" s="383"/>
      <c r="I213" s="345"/>
      <c r="J213" s="345"/>
    </row>
    <row r="214" spans="1:10" s="166" customFormat="1" ht="13.8">
      <c r="A214" s="811"/>
      <c r="B214" s="811"/>
      <c r="C214" s="812"/>
      <c r="D214" s="363" t="s">
        <v>320</v>
      </c>
      <c r="E214" s="263">
        <f t="shared" ref="E214:H216" si="26">SUM(E215)</f>
        <v>5000</v>
      </c>
      <c r="F214" s="377">
        <f t="shared" si="26"/>
        <v>100000</v>
      </c>
      <c r="G214" s="377">
        <f t="shared" si="26"/>
        <v>120000</v>
      </c>
      <c r="H214" s="377">
        <f t="shared" si="26"/>
        <v>150000</v>
      </c>
      <c r="I214" s="429">
        <f>AVERAGE(G214/F214*100)</f>
        <v>120</v>
      </c>
      <c r="J214" s="429">
        <f>AVERAGE(H214/G214*100)</f>
        <v>125</v>
      </c>
    </row>
    <row r="215" spans="1:10" s="248" customFormat="1" ht="13.8">
      <c r="A215" s="211" t="s">
        <v>297</v>
      </c>
      <c r="B215" s="223"/>
      <c r="C215" s="181">
        <v>32</v>
      </c>
      <c r="D215" s="224" t="s">
        <v>185</v>
      </c>
      <c r="E215" s="182">
        <f t="shared" si="26"/>
        <v>5000</v>
      </c>
      <c r="F215" s="385">
        <f t="shared" si="26"/>
        <v>100000</v>
      </c>
      <c r="G215" s="385">
        <v>120000</v>
      </c>
      <c r="H215" s="385">
        <v>150000</v>
      </c>
      <c r="I215" s="427">
        <f t="shared" ref="I215:J217" si="27">AVERAGE(G215/F215*100)</f>
        <v>120</v>
      </c>
      <c r="J215" s="427">
        <f t="shared" si="27"/>
        <v>125</v>
      </c>
    </row>
    <row r="216" spans="1:10" s="248" customFormat="1" ht="13.8">
      <c r="A216" s="211" t="s">
        <v>297</v>
      </c>
      <c r="B216" s="223"/>
      <c r="C216" s="181">
        <v>323</v>
      </c>
      <c r="D216" s="224" t="s">
        <v>57</v>
      </c>
      <c r="E216" s="182">
        <f t="shared" si="26"/>
        <v>5000</v>
      </c>
      <c r="F216" s="385">
        <f t="shared" si="26"/>
        <v>100000</v>
      </c>
      <c r="G216" s="385"/>
      <c r="H216" s="385"/>
      <c r="I216" s="427">
        <f t="shared" si="27"/>
        <v>0</v>
      </c>
      <c r="J216" s="427"/>
    </row>
    <row r="217" spans="1:10" s="241" customFormat="1" ht="13.8" hidden="1">
      <c r="A217" s="211" t="s">
        <v>297</v>
      </c>
      <c r="B217" s="225">
        <v>58</v>
      </c>
      <c r="C217" s="185">
        <v>3239</v>
      </c>
      <c r="D217" s="226" t="s">
        <v>221</v>
      </c>
      <c r="E217" s="186">
        <v>5000</v>
      </c>
      <c r="F217" s="388">
        <v>100000</v>
      </c>
      <c r="G217" s="388"/>
      <c r="H217" s="388"/>
      <c r="I217" s="427">
        <f t="shared" si="27"/>
        <v>0</v>
      </c>
      <c r="J217" s="427"/>
    </row>
    <row r="218" spans="1:10" s="241" customFormat="1" ht="13.8">
      <c r="A218" s="233"/>
      <c r="B218" s="233"/>
      <c r="C218" s="189"/>
      <c r="D218" s="234"/>
      <c r="E218" s="190"/>
      <c r="F218" s="390"/>
      <c r="G218" s="390"/>
      <c r="H218" s="390"/>
      <c r="I218" s="347"/>
      <c r="J218" s="347"/>
    </row>
    <row r="219" spans="1:10" ht="13.8">
      <c r="A219" s="187"/>
      <c r="B219" s="166"/>
      <c r="C219" s="274"/>
      <c r="D219" s="268" t="s">
        <v>219</v>
      </c>
      <c r="E219" s="175"/>
      <c r="F219" s="382"/>
      <c r="G219" s="382"/>
      <c r="H219" s="382"/>
      <c r="I219" s="770">
        <v>0</v>
      </c>
      <c r="J219" s="770">
        <v>0</v>
      </c>
    </row>
    <row r="220" spans="1:10" ht="13.8">
      <c r="A220" s="187"/>
      <c r="B220" s="166"/>
      <c r="C220" s="274"/>
      <c r="D220" s="331" t="s">
        <v>222</v>
      </c>
      <c r="E220" s="177"/>
      <c r="F220" s="383"/>
      <c r="G220" s="383"/>
      <c r="H220" s="383"/>
      <c r="I220" s="771"/>
      <c r="J220" s="771"/>
    </row>
    <row r="221" spans="1:10" s="166" customFormat="1" ht="13.8">
      <c r="A221" s="183"/>
      <c r="C221" s="274"/>
      <c r="D221" s="369" t="s">
        <v>321</v>
      </c>
      <c r="E221" s="263">
        <f t="shared" ref="E221:H223" si="28">SUM(E222)</f>
        <v>0</v>
      </c>
      <c r="F221" s="377">
        <f t="shared" si="28"/>
        <v>15000</v>
      </c>
      <c r="G221" s="377">
        <f t="shared" si="28"/>
        <v>20000</v>
      </c>
      <c r="H221" s="377">
        <f t="shared" si="28"/>
        <v>20000</v>
      </c>
      <c r="I221" s="772"/>
      <c r="J221" s="772"/>
    </row>
    <row r="222" spans="1:10" s="248" customFormat="1" ht="13.8">
      <c r="A222" s="225" t="s">
        <v>311</v>
      </c>
      <c r="B222" s="223"/>
      <c r="C222" s="181">
        <v>38</v>
      </c>
      <c r="D222" s="224" t="s">
        <v>130</v>
      </c>
      <c r="E222" s="182">
        <f t="shared" si="28"/>
        <v>0</v>
      </c>
      <c r="F222" s="385">
        <f t="shared" si="28"/>
        <v>15000</v>
      </c>
      <c r="G222" s="385">
        <v>20000</v>
      </c>
      <c r="H222" s="385">
        <v>20000</v>
      </c>
      <c r="I222" s="427">
        <f t="shared" ref="I222:J224" si="29">AVERAGE(G222/F222*100)</f>
        <v>133.33333333333331</v>
      </c>
      <c r="J222" s="427">
        <f t="shared" si="29"/>
        <v>100</v>
      </c>
    </row>
    <row r="223" spans="1:10" s="248" customFormat="1" ht="13.8">
      <c r="A223" s="225" t="s">
        <v>311</v>
      </c>
      <c r="B223" s="223"/>
      <c r="C223" s="181">
        <v>381</v>
      </c>
      <c r="D223" s="224" t="s">
        <v>38</v>
      </c>
      <c r="E223" s="182">
        <f t="shared" si="28"/>
        <v>0</v>
      </c>
      <c r="F223" s="385">
        <f t="shared" si="28"/>
        <v>15000</v>
      </c>
      <c r="G223" s="385"/>
      <c r="H223" s="385"/>
      <c r="I223" s="427">
        <f t="shared" si="29"/>
        <v>0</v>
      </c>
      <c r="J223" s="427"/>
    </row>
    <row r="224" spans="1:10" s="241" customFormat="1" ht="13.8" hidden="1">
      <c r="A224" s="225" t="s">
        <v>311</v>
      </c>
      <c r="B224" s="225">
        <v>59</v>
      </c>
      <c r="C224" s="185">
        <v>3811</v>
      </c>
      <c r="D224" s="226" t="s">
        <v>284</v>
      </c>
      <c r="E224" s="186">
        <v>0</v>
      </c>
      <c r="F224" s="388">
        <v>15000</v>
      </c>
      <c r="G224" s="388"/>
      <c r="H224" s="388"/>
      <c r="I224" s="427">
        <f t="shared" si="29"/>
        <v>0</v>
      </c>
      <c r="J224" s="427"/>
    </row>
    <row r="225" spans="1:10" s="241" customFormat="1" ht="13.8">
      <c r="A225" s="233"/>
      <c r="B225" s="233"/>
      <c r="C225" s="189"/>
      <c r="D225" s="234"/>
      <c r="E225" s="190"/>
      <c r="F225" s="390"/>
      <c r="G225" s="390"/>
      <c r="H225" s="390"/>
      <c r="I225" s="347"/>
      <c r="J225" s="347"/>
    </row>
    <row r="226" spans="1:10" ht="13.8">
      <c r="A226" s="187"/>
      <c r="B226" s="166"/>
      <c r="C226" s="274"/>
      <c r="D226" s="268" t="s">
        <v>219</v>
      </c>
      <c r="E226" s="175"/>
      <c r="F226" s="382"/>
      <c r="G226" s="382"/>
      <c r="H226" s="382"/>
      <c r="I226" s="344"/>
      <c r="J226" s="344"/>
    </row>
    <row r="227" spans="1:10" ht="13.8">
      <c r="A227" s="187"/>
      <c r="B227" s="166"/>
      <c r="C227" s="274"/>
      <c r="D227" s="331" t="s">
        <v>202</v>
      </c>
      <c r="E227" s="177"/>
      <c r="F227" s="383"/>
      <c r="G227" s="383"/>
      <c r="H227" s="383"/>
      <c r="I227" s="345"/>
      <c r="J227" s="345"/>
    </row>
    <row r="228" spans="1:10" s="166" customFormat="1" ht="13.8">
      <c r="A228" s="183"/>
      <c r="C228" s="274"/>
      <c r="D228" s="370" t="s">
        <v>322</v>
      </c>
      <c r="E228" s="263">
        <f>SUM(E229+E232)</f>
        <v>0</v>
      </c>
      <c r="F228" s="377">
        <f>SUM(F229+F232)</f>
        <v>15000</v>
      </c>
      <c r="G228" s="377">
        <f>SUM(G229+G232)</f>
        <v>25000</v>
      </c>
      <c r="H228" s="377">
        <f>SUM(H229+H232)</f>
        <v>15000</v>
      </c>
      <c r="I228" s="429">
        <f>AVERAGE(G228/F228*100)</f>
        <v>166.66666666666669</v>
      </c>
      <c r="J228" s="429">
        <f>AVERAGE(H228/G228*100)</f>
        <v>60</v>
      </c>
    </row>
    <row r="229" spans="1:10" s="248" customFormat="1" ht="13.8">
      <c r="A229" s="225" t="s">
        <v>312</v>
      </c>
      <c r="B229" s="223"/>
      <c r="C229" s="223">
        <v>32</v>
      </c>
      <c r="D229" s="224" t="s">
        <v>185</v>
      </c>
      <c r="E229" s="182">
        <f>SUM(E230)</f>
        <v>0</v>
      </c>
      <c r="F229" s="385">
        <f>SUM(F230)</f>
        <v>5000</v>
      </c>
      <c r="G229" s="385">
        <v>5000</v>
      </c>
      <c r="H229" s="385">
        <v>5000</v>
      </c>
      <c r="I229" s="427">
        <f t="shared" ref="I229:J234" si="30">AVERAGE(G229/F229*100)</f>
        <v>100</v>
      </c>
      <c r="J229" s="427">
        <f t="shared" si="30"/>
        <v>100</v>
      </c>
    </row>
    <row r="230" spans="1:10" s="248" customFormat="1" ht="13.8">
      <c r="A230" s="225" t="s">
        <v>312</v>
      </c>
      <c r="B230" s="223"/>
      <c r="C230" s="223">
        <v>322</v>
      </c>
      <c r="D230" s="224" t="s">
        <v>53</v>
      </c>
      <c r="E230" s="182">
        <f>SUM(E231)</f>
        <v>0</v>
      </c>
      <c r="F230" s="385">
        <f>SUM(F231)</f>
        <v>5000</v>
      </c>
      <c r="G230" s="385"/>
      <c r="H230" s="385"/>
      <c r="I230" s="427">
        <f t="shared" si="30"/>
        <v>0</v>
      </c>
      <c r="J230" s="427"/>
    </row>
    <row r="231" spans="1:10" s="241" customFormat="1" ht="13.8" hidden="1">
      <c r="A231" s="225" t="s">
        <v>312</v>
      </c>
      <c r="B231" s="225">
        <v>60</v>
      </c>
      <c r="C231" s="225">
        <v>3227</v>
      </c>
      <c r="D231" s="226" t="s">
        <v>224</v>
      </c>
      <c r="E231" s="186">
        <v>0</v>
      </c>
      <c r="F231" s="388">
        <v>5000</v>
      </c>
      <c r="G231" s="388"/>
      <c r="H231" s="388"/>
      <c r="I231" s="427">
        <f t="shared" si="30"/>
        <v>0</v>
      </c>
      <c r="J231" s="427"/>
    </row>
    <row r="232" spans="1:10" s="248" customFormat="1" ht="13.8">
      <c r="A232" s="225" t="s">
        <v>312</v>
      </c>
      <c r="B232" s="223"/>
      <c r="C232" s="223">
        <v>42</v>
      </c>
      <c r="D232" s="224" t="s">
        <v>283</v>
      </c>
      <c r="E232" s="182">
        <f>SUM(E233)</f>
        <v>0</v>
      </c>
      <c r="F232" s="385">
        <f>SUM(F233)</f>
        <v>10000</v>
      </c>
      <c r="G232" s="385">
        <v>20000</v>
      </c>
      <c r="H232" s="385">
        <v>10000</v>
      </c>
      <c r="I232" s="427">
        <f t="shared" si="30"/>
        <v>200</v>
      </c>
      <c r="J232" s="427">
        <f t="shared" si="30"/>
        <v>50</v>
      </c>
    </row>
    <row r="233" spans="1:10" s="248" customFormat="1" ht="13.8">
      <c r="A233" s="225" t="s">
        <v>312</v>
      </c>
      <c r="B233" s="223"/>
      <c r="C233" s="223">
        <v>422</v>
      </c>
      <c r="D233" s="224" t="s">
        <v>100</v>
      </c>
      <c r="E233" s="182">
        <f>SUM(E234)</f>
        <v>0</v>
      </c>
      <c r="F233" s="385">
        <f>SUM(F234)</f>
        <v>10000</v>
      </c>
      <c r="G233" s="385"/>
      <c r="H233" s="385"/>
      <c r="I233" s="427">
        <f t="shared" si="30"/>
        <v>0</v>
      </c>
      <c r="J233" s="427"/>
    </row>
    <row r="234" spans="1:10" s="241" customFormat="1" ht="13.8" hidden="1">
      <c r="A234" s="225" t="s">
        <v>312</v>
      </c>
      <c r="B234" s="225">
        <v>61</v>
      </c>
      <c r="C234" s="225">
        <v>4223</v>
      </c>
      <c r="D234" s="226" t="s">
        <v>114</v>
      </c>
      <c r="E234" s="186">
        <v>0</v>
      </c>
      <c r="F234" s="388">
        <v>10000</v>
      </c>
      <c r="G234" s="388"/>
      <c r="H234" s="388"/>
      <c r="I234" s="427">
        <f t="shared" si="30"/>
        <v>0</v>
      </c>
      <c r="J234" s="427"/>
    </row>
    <row r="235" spans="1:10" s="255" customFormat="1">
      <c r="A235" s="251"/>
      <c r="B235" s="162"/>
      <c r="C235" s="251"/>
      <c r="D235" s="162"/>
      <c r="E235" s="251"/>
      <c r="F235" s="401"/>
      <c r="G235" s="401"/>
      <c r="H235" s="401"/>
      <c r="I235" s="350"/>
      <c r="J235" s="350"/>
    </row>
    <row r="236" spans="1:10" ht="13.8">
      <c r="A236" s="187"/>
      <c r="B236" s="166"/>
      <c r="C236" s="274"/>
      <c r="D236" s="268" t="s">
        <v>219</v>
      </c>
      <c r="E236" s="175"/>
      <c r="F236" s="382"/>
      <c r="G236" s="382"/>
      <c r="H236" s="382"/>
      <c r="I236" s="352"/>
      <c r="J236" s="352"/>
    </row>
    <row r="237" spans="1:10" s="275" customFormat="1" ht="13.8">
      <c r="C237" s="276"/>
      <c r="D237" s="331" t="s">
        <v>225</v>
      </c>
      <c r="E237" s="277"/>
      <c r="F237" s="409"/>
      <c r="G237" s="409"/>
      <c r="H237" s="409"/>
      <c r="I237" s="353"/>
      <c r="J237" s="353"/>
    </row>
    <row r="238" spans="1:10" ht="13.8">
      <c r="A238" s="187"/>
      <c r="B238" s="166"/>
      <c r="C238" s="274"/>
      <c r="D238" s="776" t="s">
        <v>323</v>
      </c>
      <c r="E238" s="177"/>
      <c r="F238" s="383"/>
      <c r="G238" s="383"/>
      <c r="H238" s="383"/>
      <c r="I238" s="353"/>
      <c r="J238" s="353"/>
    </row>
    <row r="239" spans="1:10" s="166" customFormat="1" ht="13.8">
      <c r="A239" s="183"/>
      <c r="C239" s="274"/>
      <c r="D239" s="777"/>
      <c r="E239" s="263">
        <f t="shared" ref="E239:H240" si="31">SUM(E240)</f>
        <v>0</v>
      </c>
      <c r="F239" s="377">
        <f t="shared" si="31"/>
        <v>5000</v>
      </c>
      <c r="G239" s="377">
        <f t="shared" si="31"/>
        <v>5000</v>
      </c>
      <c r="H239" s="377">
        <f t="shared" si="31"/>
        <v>5000</v>
      </c>
      <c r="I239" s="429">
        <f>AVERAGE(G239/F239*100)</f>
        <v>100</v>
      </c>
      <c r="J239" s="429">
        <f>AVERAGE(H239/G239*100)</f>
        <v>100</v>
      </c>
    </row>
    <row r="240" spans="1:10" s="248" customFormat="1" ht="13.8">
      <c r="A240" s="225" t="s">
        <v>313</v>
      </c>
      <c r="B240" s="223"/>
      <c r="C240" s="223">
        <v>32</v>
      </c>
      <c r="D240" s="224" t="s">
        <v>185</v>
      </c>
      <c r="E240" s="182">
        <f t="shared" si="31"/>
        <v>0</v>
      </c>
      <c r="F240" s="385">
        <f t="shared" si="31"/>
        <v>5000</v>
      </c>
      <c r="G240" s="385">
        <v>5000</v>
      </c>
      <c r="H240" s="385">
        <v>5000</v>
      </c>
      <c r="I240" s="427">
        <f t="shared" ref="I240:J242" si="32">AVERAGE(G240/F240*100)</f>
        <v>100</v>
      </c>
      <c r="J240" s="427">
        <f t="shared" si="32"/>
        <v>100</v>
      </c>
    </row>
    <row r="241" spans="1:10" s="248" customFormat="1" ht="13.8">
      <c r="A241" s="225" t="s">
        <v>313</v>
      </c>
      <c r="B241" s="223"/>
      <c r="C241" s="223">
        <v>323</v>
      </c>
      <c r="D241" s="224" t="s">
        <v>119</v>
      </c>
      <c r="E241" s="182">
        <f>SUM(E242:E242)</f>
        <v>0</v>
      </c>
      <c r="F241" s="385">
        <f>SUM(F242)</f>
        <v>5000</v>
      </c>
      <c r="G241" s="385"/>
      <c r="H241" s="385"/>
      <c r="I241" s="427">
        <f t="shared" si="32"/>
        <v>0</v>
      </c>
      <c r="J241" s="427"/>
    </row>
    <row r="242" spans="1:10" s="241" customFormat="1" ht="13.8" hidden="1">
      <c r="A242" s="225" t="s">
        <v>313</v>
      </c>
      <c r="B242" s="225">
        <v>62</v>
      </c>
      <c r="C242" s="225">
        <v>3237</v>
      </c>
      <c r="D242" s="226" t="s">
        <v>226</v>
      </c>
      <c r="E242" s="186">
        <v>0</v>
      </c>
      <c r="F242" s="388">
        <v>5000</v>
      </c>
      <c r="G242" s="388"/>
      <c r="H242" s="388"/>
      <c r="I242" s="427">
        <f t="shared" si="32"/>
        <v>0</v>
      </c>
      <c r="J242" s="427"/>
    </row>
    <row r="243" spans="1:10" s="241" customFormat="1" ht="14.4" thickBot="1">
      <c r="A243" s="233"/>
      <c r="B243" s="233"/>
      <c r="C243" s="233"/>
      <c r="D243" s="234"/>
      <c r="E243" s="190"/>
      <c r="F243" s="390"/>
      <c r="G243" s="390"/>
      <c r="H243" s="390"/>
      <c r="I243" s="347"/>
      <c r="J243" s="347"/>
    </row>
    <row r="244" spans="1:10" s="154" customFormat="1" ht="16.2" thickBot="1">
      <c r="A244" s="779" t="s">
        <v>227</v>
      </c>
      <c r="B244" s="780"/>
      <c r="C244" s="780"/>
      <c r="D244" s="780"/>
      <c r="E244" s="169">
        <f>SUM(E248)</f>
        <v>10000</v>
      </c>
      <c r="F244" s="380">
        <f>SUM(F248)</f>
        <v>5000</v>
      </c>
      <c r="G244" s="380">
        <f>SUM(G248)</f>
        <v>5000</v>
      </c>
      <c r="H244" s="380">
        <f>SUM(H248)</f>
        <v>5000</v>
      </c>
      <c r="I244" s="343">
        <f>AVERAGE(G244/F244*100)</f>
        <v>100</v>
      </c>
      <c r="J244" s="343">
        <f>AVERAGE(H244/G244*100)</f>
        <v>100</v>
      </c>
    </row>
    <row r="245" spans="1:10" s="154" customFormat="1" ht="15.6">
      <c r="A245" s="156"/>
      <c r="B245" s="156"/>
      <c r="C245" s="156"/>
      <c r="D245" s="156"/>
      <c r="E245" s="265"/>
      <c r="F245" s="406"/>
      <c r="G245" s="406"/>
      <c r="H245" s="406"/>
      <c r="I245" s="342"/>
      <c r="J245" s="342"/>
    </row>
    <row r="246" spans="1:10" ht="13.8">
      <c r="B246" s="166"/>
      <c r="C246" s="274"/>
      <c r="D246" s="268" t="s">
        <v>228</v>
      </c>
      <c r="E246" s="175"/>
      <c r="F246" s="382"/>
      <c r="G246" s="382"/>
      <c r="H246" s="382"/>
      <c r="I246" s="352"/>
      <c r="J246" s="352"/>
    </row>
    <row r="247" spans="1:10" ht="14.25" customHeight="1">
      <c r="B247" s="166"/>
      <c r="C247" s="274"/>
      <c r="D247" s="331" t="s">
        <v>222</v>
      </c>
      <c r="E247" s="177"/>
      <c r="F247" s="383"/>
      <c r="G247" s="383"/>
      <c r="H247" s="383"/>
      <c r="I247" s="353"/>
      <c r="J247" s="353"/>
    </row>
    <row r="248" spans="1:10" s="166" customFormat="1" ht="13.8">
      <c r="C248" s="274"/>
      <c r="D248" s="369" t="s">
        <v>324</v>
      </c>
      <c r="E248" s="263">
        <f t="shared" ref="E248:H250" si="33">SUM(E249)</f>
        <v>10000</v>
      </c>
      <c r="F248" s="377">
        <f t="shared" si="33"/>
        <v>5000</v>
      </c>
      <c r="G248" s="377">
        <f t="shared" si="33"/>
        <v>5000</v>
      </c>
      <c r="H248" s="377">
        <f t="shared" si="33"/>
        <v>5000</v>
      </c>
      <c r="I248" s="429">
        <f>AVERAGE(G248/F248*100)</f>
        <v>100</v>
      </c>
      <c r="J248" s="429">
        <f>AVERAGE(H248/G248*100)</f>
        <v>100</v>
      </c>
    </row>
    <row r="249" spans="1:10" s="248" customFormat="1" ht="13.8">
      <c r="A249" s="184" t="s">
        <v>298</v>
      </c>
      <c r="B249" s="223"/>
      <c r="C249" s="181">
        <v>36</v>
      </c>
      <c r="D249" s="224" t="s">
        <v>223</v>
      </c>
      <c r="E249" s="182">
        <f t="shared" si="33"/>
        <v>10000</v>
      </c>
      <c r="F249" s="385">
        <f t="shared" si="33"/>
        <v>5000</v>
      </c>
      <c r="G249" s="385">
        <v>5000</v>
      </c>
      <c r="H249" s="385">
        <v>5000</v>
      </c>
      <c r="I249" s="427">
        <f t="shared" ref="I249:J251" si="34">AVERAGE(G249/F249*100)</f>
        <v>100</v>
      </c>
      <c r="J249" s="427">
        <f t="shared" si="34"/>
        <v>100</v>
      </c>
    </row>
    <row r="250" spans="1:10" s="248" customFormat="1" ht="13.8">
      <c r="A250" s="184" t="s">
        <v>298</v>
      </c>
      <c r="B250" s="223"/>
      <c r="C250" s="181">
        <v>363</v>
      </c>
      <c r="D250" s="224" t="s">
        <v>141</v>
      </c>
      <c r="E250" s="182">
        <f t="shared" si="33"/>
        <v>10000</v>
      </c>
      <c r="F250" s="385">
        <f t="shared" si="33"/>
        <v>5000</v>
      </c>
      <c r="G250" s="385"/>
      <c r="H250" s="385"/>
      <c r="I250" s="427">
        <f t="shared" si="34"/>
        <v>0</v>
      </c>
      <c r="J250" s="427"/>
    </row>
    <row r="251" spans="1:10" s="241" customFormat="1" ht="13.8" hidden="1">
      <c r="A251" s="184" t="s">
        <v>298</v>
      </c>
      <c r="B251" s="225">
        <v>63</v>
      </c>
      <c r="C251" s="185">
        <v>3632</v>
      </c>
      <c r="D251" s="226" t="s">
        <v>229</v>
      </c>
      <c r="E251" s="186">
        <v>10000</v>
      </c>
      <c r="F251" s="388">
        <v>5000</v>
      </c>
      <c r="G251" s="388"/>
      <c r="H251" s="388"/>
      <c r="I251" s="427">
        <f t="shared" si="34"/>
        <v>0</v>
      </c>
      <c r="J251" s="427"/>
    </row>
    <row r="252" spans="1:10" s="241" customFormat="1" ht="14.4" thickBot="1">
      <c r="A252" s="233"/>
      <c r="B252" s="233"/>
      <c r="C252" s="189"/>
      <c r="D252" s="234"/>
      <c r="E252" s="190"/>
      <c r="F252" s="390"/>
      <c r="G252" s="390"/>
      <c r="H252" s="390"/>
      <c r="I252" s="347"/>
      <c r="J252" s="347"/>
    </row>
    <row r="253" spans="1:10" s="278" customFormat="1" ht="17.399999999999999" thickBot="1">
      <c r="A253" s="794" t="s">
        <v>286</v>
      </c>
      <c r="B253" s="795"/>
      <c r="C253" s="795"/>
      <c r="D253" s="795"/>
      <c r="E253" s="264">
        <f>SUM(E255+E267+E302+E313)</f>
        <v>381000</v>
      </c>
      <c r="F253" s="405">
        <f>SUM(F255+F267+F302+F313)</f>
        <v>480000</v>
      </c>
      <c r="G253" s="405">
        <f>SUM(G255+G267+G302+G313)</f>
        <v>380000</v>
      </c>
      <c r="H253" s="405">
        <f>SUM(H255+H267+H302+H313)</f>
        <v>375000</v>
      </c>
      <c r="I253" s="341">
        <f>AVERAGE(G253/F253*100)</f>
        <v>79.166666666666657</v>
      </c>
      <c r="J253" s="341">
        <f>AVERAGE(H253/G253*100)</f>
        <v>98.68421052631578</v>
      </c>
    </row>
    <row r="254" spans="1:10" ht="14.4" thickBot="1">
      <c r="A254" s="187"/>
      <c r="B254" s="162"/>
      <c r="C254" s="251"/>
      <c r="D254" s="279"/>
      <c r="E254" s="261"/>
      <c r="F254" s="403"/>
      <c r="G254" s="403"/>
      <c r="H254" s="403"/>
      <c r="I254" s="342"/>
      <c r="J254" s="342"/>
    </row>
    <row r="255" spans="1:10" s="154" customFormat="1" ht="16.2" thickBot="1">
      <c r="A255" s="779" t="s">
        <v>230</v>
      </c>
      <c r="B255" s="780"/>
      <c r="C255" s="780"/>
      <c r="D255" s="780"/>
      <c r="E255" s="169">
        <f>SUM(E259)</f>
        <v>115000</v>
      </c>
      <c r="F255" s="380">
        <f>SUM(F259)</f>
        <v>110000</v>
      </c>
      <c r="G255" s="380">
        <f>SUM(G259)</f>
        <v>120000</v>
      </c>
      <c r="H255" s="380">
        <f>SUM(H259)</f>
        <v>120000</v>
      </c>
      <c r="I255" s="343">
        <f>AVERAGE(G255/F255*100)</f>
        <v>109.09090909090908</v>
      </c>
      <c r="J255" s="343">
        <f>AVERAGE(H255/G255*100)</f>
        <v>100</v>
      </c>
    </row>
    <row r="256" spans="1:10" ht="13.8">
      <c r="A256" s="187"/>
      <c r="B256" s="166"/>
      <c r="C256" s="274"/>
      <c r="D256" s="280"/>
      <c r="E256" s="261"/>
      <c r="F256" s="403"/>
      <c r="G256" s="403"/>
      <c r="H256" s="403"/>
      <c r="I256" s="342"/>
      <c r="J256" s="342"/>
    </row>
    <row r="257" spans="1:10" s="166" customFormat="1" ht="13.8">
      <c r="A257" s="183"/>
      <c r="C257" s="274"/>
      <c r="D257" s="281" t="s">
        <v>239</v>
      </c>
      <c r="E257" s="175"/>
      <c r="F257" s="382"/>
      <c r="G257" s="382"/>
      <c r="H257" s="382"/>
      <c r="I257" s="355"/>
      <c r="J257" s="355"/>
    </row>
    <row r="258" spans="1:10" s="166" customFormat="1" ht="13.8">
      <c r="A258" s="183"/>
      <c r="C258" s="274"/>
      <c r="D258" s="331" t="s">
        <v>214</v>
      </c>
      <c r="E258" s="177"/>
      <c r="F258" s="410"/>
      <c r="G258" s="383"/>
      <c r="H258" s="383"/>
      <c r="I258" s="356"/>
      <c r="J258" s="356"/>
    </row>
    <row r="259" spans="1:10" s="166" customFormat="1" ht="13.8">
      <c r="A259" s="183"/>
      <c r="C259" s="274"/>
      <c r="D259" s="370" t="s">
        <v>325</v>
      </c>
      <c r="E259" s="263">
        <f>SUM(E260)</f>
        <v>115000</v>
      </c>
      <c r="F259" s="377">
        <f>SUM(F260)</f>
        <v>110000</v>
      </c>
      <c r="G259" s="377">
        <f>SUM(G260)</f>
        <v>120000</v>
      </c>
      <c r="H259" s="377">
        <f>SUM(H260)</f>
        <v>120000</v>
      </c>
      <c r="I259" s="429">
        <f>AVERAGE(G259/F259*100)</f>
        <v>109.09090909090908</v>
      </c>
      <c r="J259" s="429">
        <f>AVERAGE(H259/G259*100)</f>
        <v>100</v>
      </c>
    </row>
    <row r="260" spans="1:10" s="210" customFormat="1" ht="13.8">
      <c r="A260" s="211" t="s">
        <v>297</v>
      </c>
      <c r="B260" s="180"/>
      <c r="C260" s="223">
        <v>38</v>
      </c>
      <c r="D260" s="224" t="s">
        <v>81</v>
      </c>
      <c r="E260" s="182">
        <f>SUM(E261+E264)</f>
        <v>115000</v>
      </c>
      <c r="F260" s="385">
        <f>SUM(F261+F264)</f>
        <v>110000</v>
      </c>
      <c r="G260" s="385">
        <v>120000</v>
      </c>
      <c r="H260" s="385">
        <v>120000</v>
      </c>
      <c r="I260" s="427">
        <f t="shared" ref="I260:J265" si="35">AVERAGE(G260/F260*100)</f>
        <v>109.09090909090908</v>
      </c>
      <c r="J260" s="427">
        <f t="shared" si="35"/>
        <v>100</v>
      </c>
    </row>
    <row r="261" spans="1:10" s="191" customFormat="1" ht="13.8">
      <c r="A261" s="211" t="s">
        <v>297</v>
      </c>
      <c r="B261" s="180"/>
      <c r="C261" s="223">
        <v>381</v>
      </c>
      <c r="D261" s="224" t="s">
        <v>38</v>
      </c>
      <c r="E261" s="182">
        <f>SUM(E262:E263)</f>
        <v>105000</v>
      </c>
      <c r="F261" s="385">
        <f>SUM(F262:F263)</f>
        <v>105000</v>
      </c>
      <c r="G261" s="385"/>
      <c r="H261" s="385"/>
      <c r="I261" s="427">
        <f t="shared" si="35"/>
        <v>0</v>
      </c>
      <c r="J261" s="427"/>
    </row>
    <row r="262" spans="1:10" s="191" customFormat="1" ht="13.8" hidden="1">
      <c r="A262" s="211" t="s">
        <v>297</v>
      </c>
      <c r="B262" s="184">
        <v>64</v>
      </c>
      <c r="C262" s="225">
        <v>38115</v>
      </c>
      <c r="D262" s="226" t="s">
        <v>85</v>
      </c>
      <c r="E262" s="186">
        <v>100000</v>
      </c>
      <c r="F262" s="388">
        <v>100000</v>
      </c>
      <c r="G262" s="388"/>
      <c r="H262" s="388"/>
      <c r="I262" s="427">
        <f t="shared" si="35"/>
        <v>0</v>
      </c>
      <c r="J262" s="427"/>
    </row>
    <row r="263" spans="1:10" s="191" customFormat="1" ht="13.8" hidden="1">
      <c r="A263" s="211" t="s">
        <v>297</v>
      </c>
      <c r="B263" s="184">
        <v>65</v>
      </c>
      <c r="C263" s="225">
        <v>3812</v>
      </c>
      <c r="D263" s="226" t="s">
        <v>87</v>
      </c>
      <c r="E263" s="186">
        <v>5000</v>
      </c>
      <c r="F263" s="388">
        <v>5000</v>
      </c>
      <c r="G263" s="388"/>
      <c r="H263" s="388"/>
      <c r="I263" s="427">
        <f t="shared" si="35"/>
        <v>0</v>
      </c>
      <c r="J263" s="427"/>
    </row>
    <row r="264" spans="1:10" s="191" customFormat="1" ht="13.8">
      <c r="A264" s="211" t="s">
        <v>297</v>
      </c>
      <c r="B264" s="180"/>
      <c r="C264" s="223">
        <v>382</v>
      </c>
      <c r="D264" s="224" t="s">
        <v>39</v>
      </c>
      <c r="E264" s="182">
        <f>SUM(E265)</f>
        <v>10000</v>
      </c>
      <c r="F264" s="385">
        <f>SUM(F265)</f>
        <v>5000</v>
      </c>
      <c r="G264" s="385"/>
      <c r="H264" s="385"/>
      <c r="I264" s="427">
        <f t="shared" si="35"/>
        <v>0</v>
      </c>
      <c r="J264" s="427"/>
    </row>
    <row r="265" spans="1:10" s="191" customFormat="1" ht="13.8" hidden="1">
      <c r="A265" s="211" t="s">
        <v>297</v>
      </c>
      <c r="B265" s="184">
        <v>66</v>
      </c>
      <c r="C265" s="225">
        <v>38215</v>
      </c>
      <c r="D265" s="226" t="s">
        <v>123</v>
      </c>
      <c r="E265" s="186">
        <v>10000</v>
      </c>
      <c r="F265" s="388">
        <v>5000</v>
      </c>
      <c r="G265" s="388"/>
      <c r="H265" s="388"/>
      <c r="I265" s="427">
        <f t="shared" si="35"/>
        <v>0</v>
      </c>
      <c r="J265" s="427"/>
    </row>
    <row r="266" spans="1:10" s="191" customFormat="1" ht="14.4" thickBot="1">
      <c r="A266" s="188"/>
      <c r="B266" s="188"/>
      <c r="C266" s="233"/>
      <c r="D266" s="234"/>
      <c r="E266" s="190"/>
      <c r="F266" s="390"/>
      <c r="G266" s="390"/>
      <c r="H266" s="390"/>
      <c r="I266" s="347"/>
      <c r="J266" s="347"/>
    </row>
    <row r="267" spans="1:10" s="154" customFormat="1" ht="16.2" thickBot="1">
      <c r="A267" s="779" t="s">
        <v>231</v>
      </c>
      <c r="B267" s="780"/>
      <c r="C267" s="780"/>
      <c r="D267" s="780"/>
      <c r="E267" s="169">
        <f>SUM(E271+E283+E290)</f>
        <v>130000</v>
      </c>
      <c r="F267" s="380">
        <f>SUM(F271+F283+F290)</f>
        <v>188000</v>
      </c>
      <c r="G267" s="380">
        <f>SUM(G271+G283+G290)</f>
        <v>100000</v>
      </c>
      <c r="H267" s="380">
        <f>SUM(H271+H283+H290)</f>
        <v>105000</v>
      </c>
      <c r="I267" s="343">
        <f>AVERAGE(G267/F267*100)</f>
        <v>53.191489361702125</v>
      </c>
      <c r="J267" s="343">
        <f>AVERAGE(H267/G267*100)</f>
        <v>105</v>
      </c>
    </row>
    <row r="268" spans="1:10" s="154" customFormat="1" ht="15.6">
      <c r="A268" s="156"/>
      <c r="B268" s="156"/>
      <c r="C268" s="156"/>
      <c r="D268" s="156"/>
      <c r="E268" s="282"/>
      <c r="F268" s="406"/>
      <c r="G268" s="406"/>
      <c r="H268" s="406"/>
      <c r="I268" s="342"/>
      <c r="J268" s="342"/>
    </row>
    <row r="269" spans="1:10" s="166" customFormat="1" ht="13.8">
      <c r="A269" s="183"/>
      <c r="C269" s="274"/>
      <c r="D269" s="281" t="s">
        <v>232</v>
      </c>
      <c r="E269" s="175"/>
      <c r="F269" s="382"/>
      <c r="G269" s="382"/>
      <c r="H269" s="382"/>
      <c r="I269" s="344"/>
      <c r="J269" s="344"/>
    </row>
    <row r="270" spans="1:10" s="166" customFormat="1" ht="13.8">
      <c r="A270" s="183"/>
      <c r="C270" s="274"/>
      <c r="D270" s="331" t="s">
        <v>214</v>
      </c>
      <c r="E270" s="177"/>
      <c r="F270" s="383"/>
      <c r="G270" s="383"/>
      <c r="H270" s="383"/>
      <c r="I270" s="345"/>
      <c r="J270" s="345"/>
    </row>
    <row r="271" spans="1:10" s="166" customFormat="1" ht="13.8">
      <c r="A271" s="183"/>
      <c r="C271" s="274"/>
      <c r="D271" s="370" t="s">
        <v>326</v>
      </c>
      <c r="E271" s="263">
        <f>SUM(E272+E275)</f>
        <v>30000</v>
      </c>
      <c r="F271" s="377">
        <f>SUM(F272+F275)</f>
        <v>60000</v>
      </c>
      <c r="G271" s="377">
        <f>SUM(G272+G275)</f>
        <v>70000</v>
      </c>
      <c r="H271" s="377">
        <f>SUM(H272+H275)</f>
        <v>75000</v>
      </c>
      <c r="I271" s="429">
        <f>AVERAGE(G271/F271*100)</f>
        <v>116.66666666666667</v>
      </c>
      <c r="J271" s="429">
        <f>AVERAGE(H271/G271*100)</f>
        <v>107.14285714285714</v>
      </c>
    </row>
    <row r="272" spans="1:10" s="210" customFormat="1" ht="13.8">
      <c r="A272" s="184" t="s">
        <v>298</v>
      </c>
      <c r="B272" s="180"/>
      <c r="C272" s="223">
        <v>32</v>
      </c>
      <c r="D272" s="180" t="s">
        <v>185</v>
      </c>
      <c r="E272" s="182">
        <f>SUM(E273)</f>
        <v>0</v>
      </c>
      <c r="F272" s="385">
        <f>SUM(F273)</f>
        <v>10000</v>
      </c>
      <c r="G272" s="385">
        <v>15000</v>
      </c>
      <c r="H272" s="385">
        <v>15000</v>
      </c>
      <c r="I272" s="427">
        <f t="shared" ref="I272:J279" si="36">AVERAGE(G272/F272*100)</f>
        <v>150</v>
      </c>
      <c r="J272" s="427">
        <f t="shared" si="36"/>
        <v>100</v>
      </c>
    </row>
    <row r="273" spans="1:10" s="191" customFormat="1" ht="13.8">
      <c r="A273" s="184" t="s">
        <v>298</v>
      </c>
      <c r="B273" s="180"/>
      <c r="C273" s="223">
        <v>329</v>
      </c>
      <c r="D273" s="180" t="s">
        <v>66</v>
      </c>
      <c r="E273" s="182">
        <f>SUM(E274)</f>
        <v>0</v>
      </c>
      <c r="F273" s="385">
        <f>SUM(F274)</f>
        <v>10000</v>
      </c>
      <c r="G273" s="385"/>
      <c r="H273" s="385"/>
      <c r="I273" s="427">
        <f t="shared" si="36"/>
        <v>0</v>
      </c>
      <c r="J273" s="427"/>
    </row>
    <row r="274" spans="1:10" s="191" customFormat="1" ht="13.8" hidden="1">
      <c r="A274" s="184" t="s">
        <v>298</v>
      </c>
      <c r="B274" s="184">
        <v>67</v>
      </c>
      <c r="C274" s="225">
        <v>3293</v>
      </c>
      <c r="D274" s="184" t="s">
        <v>69</v>
      </c>
      <c r="E274" s="186">
        <v>0</v>
      </c>
      <c r="F274" s="388">
        <v>10000</v>
      </c>
      <c r="G274" s="388"/>
      <c r="H274" s="388"/>
      <c r="I274" s="427">
        <f t="shared" si="36"/>
        <v>0</v>
      </c>
      <c r="J274" s="427"/>
    </row>
    <row r="275" spans="1:10" s="210" customFormat="1" ht="13.8">
      <c r="A275" s="184" t="s">
        <v>298</v>
      </c>
      <c r="B275" s="180"/>
      <c r="C275" s="223">
        <v>38</v>
      </c>
      <c r="D275" s="224" t="s">
        <v>81</v>
      </c>
      <c r="E275" s="182">
        <f>SUM(E276+E278)</f>
        <v>30000</v>
      </c>
      <c r="F275" s="385">
        <f>SUM(F276+F278)</f>
        <v>50000</v>
      </c>
      <c r="G275" s="385">
        <v>55000</v>
      </c>
      <c r="H275" s="385">
        <v>60000</v>
      </c>
      <c r="I275" s="427">
        <f t="shared" si="36"/>
        <v>110.00000000000001</v>
      </c>
      <c r="J275" s="427">
        <f t="shared" si="36"/>
        <v>109.09090909090908</v>
      </c>
    </row>
    <row r="276" spans="1:10" s="191" customFormat="1" ht="13.8">
      <c r="A276" s="184" t="s">
        <v>298</v>
      </c>
      <c r="B276" s="180"/>
      <c r="C276" s="223">
        <v>381</v>
      </c>
      <c r="D276" s="224" t="s">
        <v>38</v>
      </c>
      <c r="E276" s="182">
        <f>SUM(E277:E277)</f>
        <v>0</v>
      </c>
      <c r="F276" s="385">
        <f>SUM(F277)</f>
        <v>40000</v>
      </c>
      <c r="G276" s="385"/>
      <c r="H276" s="385"/>
      <c r="I276" s="427">
        <f t="shared" si="36"/>
        <v>0</v>
      </c>
      <c r="J276" s="427"/>
    </row>
    <row r="277" spans="1:10" s="191" customFormat="1" ht="13.8" hidden="1">
      <c r="A277" s="184" t="s">
        <v>298</v>
      </c>
      <c r="B277" s="184">
        <v>68</v>
      </c>
      <c r="C277" s="225">
        <v>3811</v>
      </c>
      <c r="D277" s="226" t="s">
        <v>82</v>
      </c>
      <c r="E277" s="186">
        <v>0</v>
      </c>
      <c r="F277" s="388">
        <v>40000</v>
      </c>
      <c r="G277" s="388"/>
      <c r="H277" s="388"/>
      <c r="I277" s="427">
        <f t="shared" si="36"/>
        <v>0</v>
      </c>
      <c r="J277" s="427"/>
    </row>
    <row r="278" spans="1:10" s="191" customFormat="1" ht="13.8">
      <c r="A278" s="184" t="s">
        <v>298</v>
      </c>
      <c r="B278" s="180"/>
      <c r="C278" s="223">
        <v>382</v>
      </c>
      <c r="D278" s="224" t="s">
        <v>39</v>
      </c>
      <c r="E278" s="182">
        <f>SUM(E279:E279)</f>
        <v>30000</v>
      </c>
      <c r="F278" s="385">
        <f>SUM(F279:F279)</f>
        <v>10000</v>
      </c>
      <c r="G278" s="385"/>
      <c r="H278" s="385"/>
      <c r="I278" s="346">
        <f t="shared" si="36"/>
        <v>0</v>
      </c>
      <c r="J278" s="346"/>
    </row>
    <row r="279" spans="1:10" s="191" customFormat="1" ht="13.8" hidden="1">
      <c r="A279" s="184" t="s">
        <v>298</v>
      </c>
      <c r="B279" s="184">
        <v>69</v>
      </c>
      <c r="C279" s="225">
        <v>38219</v>
      </c>
      <c r="D279" s="226" t="s">
        <v>234</v>
      </c>
      <c r="E279" s="186">
        <v>30000</v>
      </c>
      <c r="F279" s="388">
        <v>10000</v>
      </c>
      <c r="G279" s="388"/>
      <c r="H279" s="388"/>
      <c r="I279" s="346">
        <f t="shared" si="36"/>
        <v>0</v>
      </c>
      <c r="J279" s="346"/>
    </row>
    <row r="280" spans="1:10" s="191" customFormat="1" ht="13.8">
      <c r="A280" s="188"/>
      <c r="B280" s="188"/>
      <c r="C280" s="233"/>
      <c r="D280" s="433"/>
      <c r="E280" s="434"/>
      <c r="F280" s="435"/>
      <c r="G280" s="435"/>
      <c r="H280" s="435"/>
      <c r="I280" s="436"/>
      <c r="J280" s="436"/>
    </row>
    <row r="281" spans="1:10" s="191" customFormat="1" ht="13.8">
      <c r="A281" s="236"/>
      <c r="B281" s="236"/>
      <c r="C281" s="236"/>
      <c r="D281" s="281" t="s">
        <v>232</v>
      </c>
      <c r="E281" s="200"/>
      <c r="F281" s="383"/>
      <c r="G281" s="383"/>
      <c r="H281" s="383"/>
      <c r="I281" s="345"/>
      <c r="J281" s="345"/>
    </row>
    <row r="282" spans="1:10" s="191" customFormat="1" ht="13.8">
      <c r="A282" s="236"/>
      <c r="B282" s="236"/>
      <c r="C282" s="236"/>
      <c r="D282" s="331" t="s">
        <v>214</v>
      </c>
      <c r="E282" s="200"/>
      <c r="F282" s="383"/>
      <c r="G282" s="383"/>
      <c r="H282" s="383"/>
      <c r="I282" s="345"/>
      <c r="J282" s="345"/>
    </row>
    <row r="283" spans="1:10" s="166" customFormat="1" ht="13.8">
      <c r="A283" s="239"/>
      <c r="B283" s="239"/>
      <c r="C283" s="239"/>
      <c r="D283" s="369" t="s">
        <v>327</v>
      </c>
      <c r="E283" s="240">
        <f t="shared" ref="E283:H285" si="37">SUM(E284)</f>
        <v>100000</v>
      </c>
      <c r="F283" s="384">
        <f t="shared" si="37"/>
        <v>100000</v>
      </c>
      <c r="G283" s="384">
        <f t="shared" si="37"/>
        <v>0</v>
      </c>
      <c r="H283" s="384">
        <f t="shared" si="37"/>
        <v>0</v>
      </c>
      <c r="I283" s="429">
        <f>AVERAGE(G283/F283*100)</f>
        <v>0</v>
      </c>
      <c r="J283" s="429">
        <v>0</v>
      </c>
    </row>
    <row r="284" spans="1:10" s="166" customFormat="1">
      <c r="A284" s="184" t="s">
        <v>316</v>
      </c>
      <c r="B284" s="180"/>
      <c r="C284" s="223">
        <v>42</v>
      </c>
      <c r="D284" s="224" t="s">
        <v>97</v>
      </c>
      <c r="E284" s="182">
        <f t="shared" si="37"/>
        <v>100000</v>
      </c>
      <c r="F284" s="385">
        <f t="shared" si="37"/>
        <v>100000</v>
      </c>
      <c r="G284" s="385">
        <f t="shared" si="37"/>
        <v>0</v>
      </c>
      <c r="H284" s="385">
        <f t="shared" si="37"/>
        <v>0</v>
      </c>
      <c r="I284" s="427">
        <f>AVERAGE(G284/F284*100)</f>
        <v>0</v>
      </c>
      <c r="J284" s="427"/>
    </row>
    <row r="285" spans="1:10" s="166" customFormat="1">
      <c r="A285" s="184" t="s">
        <v>316</v>
      </c>
      <c r="B285" s="180"/>
      <c r="C285" s="223">
        <v>426</v>
      </c>
      <c r="D285" s="224" t="s">
        <v>119</v>
      </c>
      <c r="E285" s="182">
        <f t="shared" si="37"/>
        <v>100000</v>
      </c>
      <c r="F285" s="385">
        <f t="shared" si="37"/>
        <v>100000</v>
      </c>
      <c r="G285" s="385"/>
      <c r="H285" s="385"/>
      <c r="I285" s="427">
        <f>AVERAGE(G285/F285*100)</f>
        <v>0</v>
      </c>
      <c r="J285" s="427"/>
    </row>
    <row r="286" spans="1:10" s="166" customFormat="1" ht="15" hidden="1" customHeight="1">
      <c r="A286" s="184" t="s">
        <v>316</v>
      </c>
      <c r="B286" s="184">
        <v>70</v>
      </c>
      <c r="C286" s="225">
        <v>4263</v>
      </c>
      <c r="D286" s="226" t="s">
        <v>269</v>
      </c>
      <c r="E286" s="186">
        <v>100000</v>
      </c>
      <c r="F286" s="388">
        <v>100000</v>
      </c>
      <c r="G286" s="388"/>
      <c r="H286" s="388"/>
      <c r="I286" s="427">
        <f>AVERAGE(G286/F286*100)</f>
        <v>0</v>
      </c>
      <c r="J286" s="427"/>
    </row>
    <row r="287" spans="1:10" s="191" customFormat="1" ht="13.8">
      <c r="A287" s="188"/>
      <c r="B287" s="188"/>
      <c r="C287" s="233"/>
      <c r="D287" s="234"/>
      <c r="E287" s="190"/>
      <c r="F287" s="390"/>
      <c r="G287" s="390"/>
      <c r="H287" s="390"/>
      <c r="I287" s="347"/>
      <c r="J287" s="347"/>
    </row>
    <row r="288" spans="1:10" s="166" customFormat="1" ht="13.8">
      <c r="A288" s="183"/>
      <c r="C288" s="274"/>
      <c r="D288" s="281" t="s">
        <v>232</v>
      </c>
      <c r="E288" s="175"/>
      <c r="F288" s="382"/>
      <c r="G288" s="382"/>
      <c r="H288" s="382"/>
      <c r="I288" s="344"/>
      <c r="J288" s="344"/>
    </row>
    <row r="289" spans="1:10" s="166" customFormat="1" ht="13.8">
      <c r="A289" s="183"/>
      <c r="C289" s="274"/>
      <c r="D289" s="331" t="s">
        <v>235</v>
      </c>
      <c r="E289" s="177"/>
      <c r="F289" s="383"/>
      <c r="G289" s="383"/>
      <c r="H289" s="383"/>
      <c r="I289" s="345"/>
      <c r="J289" s="345"/>
    </row>
    <row r="290" spans="1:10" s="166" customFormat="1" ht="13.8">
      <c r="A290" s="183"/>
      <c r="C290" s="274"/>
      <c r="D290" s="369" t="s">
        <v>328</v>
      </c>
      <c r="E290" s="263">
        <f>SUM(E291+E298)</f>
        <v>0</v>
      </c>
      <c r="F290" s="377">
        <f>SUM(F291+F298)</f>
        <v>28000</v>
      </c>
      <c r="G290" s="377">
        <f>SUM(G291+G298)</f>
        <v>30000</v>
      </c>
      <c r="H290" s="377">
        <f>SUM(H291+H298)</f>
        <v>30000</v>
      </c>
      <c r="I290" s="429">
        <f>AVERAGE(G290/F290*100)</f>
        <v>107.14285714285714</v>
      </c>
      <c r="J290" s="429">
        <f>AVERAGE(H290/G290*100)</f>
        <v>100</v>
      </c>
    </row>
    <row r="291" spans="1:10" s="210" customFormat="1" ht="13.8">
      <c r="A291" s="184" t="s">
        <v>317</v>
      </c>
      <c r="B291" s="180"/>
      <c r="C291" s="223">
        <v>32</v>
      </c>
      <c r="D291" s="224" t="s">
        <v>185</v>
      </c>
      <c r="E291" s="182">
        <f>SUM(E292+E295)</f>
        <v>0</v>
      </c>
      <c r="F291" s="385">
        <f>SUM(F292+F295)</f>
        <v>24000</v>
      </c>
      <c r="G291" s="385">
        <v>25000</v>
      </c>
      <c r="H291" s="385">
        <v>25000</v>
      </c>
      <c r="I291" s="427">
        <f t="shared" ref="I291:J300" si="38">AVERAGE(G291/F291*100)</f>
        <v>104.16666666666667</v>
      </c>
      <c r="J291" s="427">
        <f t="shared" si="38"/>
        <v>100</v>
      </c>
    </row>
    <row r="292" spans="1:10" s="210" customFormat="1" ht="13.8">
      <c r="A292" s="184" t="s">
        <v>317</v>
      </c>
      <c r="B292" s="180"/>
      <c r="C292" s="223">
        <v>323</v>
      </c>
      <c r="D292" s="224" t="s">
        <v>57</v>
      </c>
      <c r="E292" s="182">
        <f>SUM(E293:E294)</f>
        <v>0</v>
      </c>
      <c r="F292" s="385">
        <f>SUM(F293:F294)</f>
        <v>7000</v>
      </c>
      <c r="G292" s="385"/>
      <c r="H292" s="385"/>
      <c r="I292" s="427">
        <f t="shared" si="38"/>
        <v>0</v>
      </c>
      <c r="J292" s="427"/>
    </row>
    <row r="293" spans="1:10" s="191" customFormat="1" ht="13.8" hidden="1">
      <c r="A293" s="184" t="s">
        <v>317</v>
      </c>
      <c r="B293" s="184">
        <v>71</v>
      </c>
      <c r="C293" s="225">
        <v>3233</v>
      </c>
      <c r="D293" s="226" t="s">
        <v>60</v>
      </c>
      <c r="E293" s="186">
        <v>0</v>
      </c>
      <c r="F293" s="388">
        <v>5000</v>
      </c>
      <c r="G293" s="388"/>
      <c r="H293" s="388"/>
      <c r="I293" s="427">
        <f t="shared" si="38"/>
        <v>0</v>
      </c>
      <c r="J293" s="427"/>
    </row>
    <row r="294" spans="1:10" s="191" customFormat="1" ht="13.8" hidden="1">
      <c r="A294" s="184" t="s">
        <v>317</v>
      </c>
      <c r="B294" s="184">
        <v>72</v>
      </c>
      <c r="C294" s="225">
        <v>3239</v>
      </c>
      <c r="D294" s="226" t="s">
        <v>65</v>
      </c>
      <c r="E294" s="186">
        <v>0</v>
      </c>
      <c r="F294" s="388">
        <v>2000</v>
      </c>
      <c r="G294" s="388"/>
      <c r="H294" s="388"/>
      <c r="I294" s="427">
        <f t="shared" si="38"/>
        <v>0</v>
      </c>
      <c r="J294" s="427"/>
    </row>
    <row r="295" spans="1:10" s="210" customFormat="1" ht="13.8">
      <c r="A295" s="184" t="s">
        <v>317</v>
      </c>
      <c r="B295" s="180"/>
      <c r="C295" s="223">
        <v>329</v>
      </c>
      <c r="D295" s="224" t="s">
        <v>66</v>
      </c>
      <c r="E295" s="182">
        <f>SUM(E296:E297)</f>
        <v>0</v>
      </c>
      <c r="F295" s="385">
        <f>SUM(F296:F297)</f>
        <v>17000</v>
      </c>
      <c r="G295" s="385"/>
      <c r="H295" s="385"/>
      <c r="I295" s="427">
        <f t="shared" si="38"/>
        <v>0</v>
      </c>
      <c r="J295" s="427"/>
    </row>
    <row r="296" spans="1:10" s="191" customFormat="1" ht="13.8" hidden="1">
      <c r="A296" s="184" t="s">
        <v>317</v>
      </c>
      <c r="B296" s="184">
        <v>73</v>
      </c>
      <c r="C296" s="225">
        <v>3293</v>
      </c>
      <c r="D296" s="226" t="s">
        <v>69</v>
      </c>
      <c r="E296" s="186">
        <v>0</v>
      </c>
      <c r="F296" s="388">
        <v>15000</v>
      </c>
      <c r="G296" s="388"/>
      <c r="H296" s="388"/>
      <c r="I296" s="427">
        <f t="shared" si="38"/>
        <v>0</v>
      </c>
      <c r="J296" s="427"/>
    </row>
    <row r="297" spans="1:10" s="191" customFormat="1" ht="13.8" hidden="1">
      <c r="A297" s="184" t="s">
        <v>317</v>
      </c>
      <c r="B297" s="184">
        <v>74</v>
      </c>
      <c r="C297" s="225">
        <v>3299</v>
      </c>
      <c r="D297" s="226" t="s">
        <v>236</v>
      </c>
      <c r="E297" s="186">
        <v>0</v>
      </c>
      <c r="F297" s="388">
        <v>2000</v>
      </c>
      <c r="G297" s="388"/>
      <c r="H297" s="388"/>
      <c r="I297" s="427">
        <f t="shared" si="38"/>
        <v>0</v>
      </c>
      <c r="J297" s="427"/>
    </row>
    <row r="298" spans="1:10" s="210" customFormat="1" ht="13.8">
      <c r="A298" s="184" t="s">
        <v>317</v>
      </c>
      <c r="B298" s="180"/>
      <c r="C298" s="223">
        <v>38</v>
      </c>
      <c r="D298" s="224" t="s">
        <v>237</v>
      </c>
      <c r="E298" s="182">
        <f>SUM(E299)</f>
        <v>0</v>
      </c>
      <c r="F298" s="385">
        <f>SUM(F299)</f>
        <v>4000</v>
      </c>
      <c r="G298" s="385">
        <v>5000</v>
      </c>
      <c r="H298" s="385">
        <v>5000</v>
      </c>
      <c r="I298" s="427">
        <f t="shared" si="38"/>
        <v>125</v>
      </c>
      <c r="J298" s="427">
        <f t="shared" si="38"/>
        <v>100</v>
      </c>
    </row>
    <row r="299" spans="1:10" s="191" customFormat="1" ht="13.8">
      <c r="A299" s="184" t="s">
        <v>317</v>
      </c>
      <c r="B299" s="180"/>
      <c r="C299" s="223">
        <v>381</v>
      </c>
      <c r="D299" s="224" t="s">
        <v>38</v>
      </c>
      <c r="E299" s="182">
        <f>SUM(E300)</f>
        <v>0</v>
      </c>
      <c r="F299" s="385">
        <f>SUM(F300)</f>
        <v>4000</v>
      </c>
      <c r="G299" s="385"/>
      <c r="H299" s="385"/>
      <c r="I299" s="427">
        <f t="shared" si="38"/>
        <v>0</v>
      </c>
      <c r="J299" s="427"/>
    </row>
    <row r="300" spans="1:10" s="191" customFormat="1" ht="13.8" hidden="1">
      <c r="A300" s="184" t="s">
        <v>317</v>
      </c>
      <c r="B300" s="184">
        <v>75</v>
      </c>
      <c r="C300" s="225">
        <v>3811</v>
      </c>
      <c r="D300" s="226" t="s">
        <v>86</v>
      </c>
      <c r="E300" s="186">
        <v>0</v>
      </c>
      <c r="F300" s="388">
        <v>4000</v>
      </c>
      <c r="G300" s="388"/>
      <c r="H300" s="388"/>
      <c r="I300" s="427">
        <f t="shared" si="38"/>
        <v>0</v>
      </c>
      <c r="J300" s="427"/>
    </row>
    <row r="301" spans="1:10" s="255" customFormat="1" ht="13.8" thickBot="1">
      <c r="A301" s="251"/>
      <c r="B301" s="162"/>
      <c r="C301" s="251"/>
      <c r="D301" s="162"/>
      <c r="E301" s="251"/>
      <c r="F301" s="401"/>
      <c r="G301" s="401"/>
      <c r="H301" s="401"/>
      <c r="I301" s="350"/>
      <c r="J301" s="350"/>
    </row>
    <row r="302" spans="1:10" s="154" customFormat="1" ht="16.2" thickBot="1">
      <c r="A302" s="796" t="s">
        <v>238</v>
      </c>
      <c r="B302" s="797"/>
      <c r="C302" s="797"/>
      <c r="D302" s="797"/>
      <c r="E302" s="169">
        <f>SUM(E306)</f>
        <v>52000</v>
      </c>
      <c r="F302" s="380">
        <f>SUM(F306)</f>
        <v>102000</v>
      </c>
      <c r="G302" s="380">
        <f>SUM(G306)</f>
        <v>80000</v>
      </c>
      <c r="H302" s="380">
        <f>SUM(H306)</f>
        <v>70000</v>
      </c>
      <c r="I302" s="343">
        <f>AVERAGE(G302/F302*100)</f>
        <v>78.431372549019613</v>
      </c>
      <c r="J302" s="343">
        <f>AVERAGE(H302/G302*100)</f>
        <v>87.5</v>
      </c>
    </row>
    <row r="303" spans="1:10" s="154" customFormat="1" ht="15.6">
      <c r="A303" s="283"/>
      <c r="B303" s="283"/>
      <c r="C303" s="283"/>
      <c r="D303" s="283"/>
      <c r="E303" s="282"/>
      <c r="F303" s="406"/>
      <c r="G303" s="406"/>
      <c r="H303" s="406"/>
      <c r="I303" s="342"/>
      <c r="J303" s="342"/>
    </row>
    <row r="304" spans="1:10" s="166" customFormat="1" ht="13.8">
      <c r="A304" s="183"/>
      <c r="C304" s="274"/>
      <c r="D304" s="281" t="s">
        <v>239</v>
      </c>
      <c r="E304" s="175"/>
      <c r="F304" s="382"/>
      <c r="G304" s="382"/>
      <c r="H304" s="382"/>
      <c r="I304" s="344"/>
      <c r="J304" s="344"/>
    </row>
    <row r="305" spans="1:10" s="166" customFormat="1" ht="13.8">
      <c r="A305" s="183"/>
      <c r="C305" s="274"/>
      <c r="D305" s="331" t="s">
        <v>214</v>
      </c>
      <c r="E305" s="177"/>
      <c r="F305" s="383"/>
      <c r="G305" s="383"/>
      <c r="H305" s="383"/>
      <c r="I305" s="345"/>
      <c r="J305" s="345"/>
    </row>
    <row r="306" spans="1:10" s="166" customFormat="1" ht="13.8">
      <c r="A306" s="183"/>
      <c r="C306" s="274"/>
      <c r="D306" s="370" t="s">
        <v>329</v>
      </c>
      <c r="E306" s="263">
        <f>SUM(E307)</f>
        <v>52000</v>
      </c>
      <c r="F306" s="377">
        <f>SUM(F307)</f>
        <v>102000</v>
      </c>
      <c r="G306" s="377">
        <f>SUM(G307)</f>
        <v>80000</v>
      </c>
      <c r="H306" s="377">
        <f>SUM(H307)</f>
        <v>70000</v>
      </c>
      <c r="I306" s="429">
        <f>AVERAGE(G306/F306*100)</f>
        <v>78.431372549019613</v>
      </c>
      <c r="J306" s="429">
        <f>AVERAGE(H306/G306*100)</f>
        <v>87.5</v>
      </c>
    </row>
    <row r="307" spans="1:10" s="210" customFormat="1" ht="13.8">
      <c r="A307" s="184" t="s">
        <v>318</v>
      </c>
      <c r="B307" s="180"/>
      <c r="C307" s="223">
        <v>38</v>
      </c>
      <c r="D307" s="224" t="s">
        <v>81</v>
      </c>
      <c r="E307" s="182">
        <f>SUM(E308+E310)</f>
        <v>52000</v>
      </c>
      <c r="F307" s="385">
        <f>SUM(F308+F310)</f>
        <v>102000</v>
      </c>
      <c r="G307" s="385">
        <v>80000</v>
      </c>
      <c r="H307" s="385">
        <v>70000</v>
      </c>
      <c r="I307" s="427">
        <f t="shared" ref="I307:J311" si="39">AVERAGE(G307/F307*100)</f>
        <v>78.431372549019613</v>
      </c>
      <c r="J307" s="427">
        <f t="shared" si="39"/>
        <v>87.5</v>
      </c>
    </row>
    <row r="308" spans="1:10" s="191" customFormat="1" ht="13.8">
      <c r="A308" s="184" t="s">
        <v>318</v>
      </c>
      <c r="B308" s="180"/>
      <c r="C308" s="223">
        <v>381</v>
      </c>
      <c r="D308" s="224" t="s">
        <v>38</v>
      </c>
      <c r="E308" s="182">
        <f>SUM(E309)</f>
        <v>2000</v>
      </c>
      <c r="F308" s="385">
        <f>SUM(F309)</f>
        <v>2000</v>
      </c>
      <c r="G308" s="385"/>
      <c r="H308" s="385"/>
      <c r="I308" s="427">
        <f t="shared" si="39"/>
        <v>0</v>
      </c>
      <c r="J308" s="427"/>
    </row>
    <row r="309" spans="1:10" s="191" customFormat="1" ht="13.8" hidden="1">
      <c r="A309" s="184" t="s">
        <v>318</v>
      </c>
      <c r="B309" s="184">
        <v>76</v>
      </c>
      <c r="C309" s="225">
        <v>38112</v>
      </c>
      <c r="D309" s="226" t="s">
        <v>83</v>
      </c>
      <c r="E309" s="186">
        <v>2000</v>
      </c>
      <c r="F309" s="388">
        <v>2000</v>
      </c>
      <c r="G309" s="388"/>
      <c r="H309" s="388"/>
      <c r="I309" s="427">
        <f t="shared" si="39"/>
        <v>0</v>
      </c>
      <c r="J309" s="427"/>
    </row>
    <row r="310" spans="1:10" s="210" customFormat="1" ht="13.8">
      <c r="A310" s="184" t="s">
        <v>318</v>
      </c>
      <c r="B310" s="180"/>
      <c r="C310" s="223">
        <v>382</v>
      </c>
      <c r="D310" s="224" t="s">
        <v>39</v>
      </c>
      <c r="E310" s="182">
        <f>SUM(E311)</f>
        <v>50000</v>
      </c>
      <c r="F310" s="385">
        <f>SUM(F311)</f>
        <v>100000</v>
      </c>
      <c r="G310" s="385"/>
      <c r="H310" s="385"/>
      <c r="I310" s="427">
        <f t="shared" si="39"/>
        <v>0</v>
      </c>
      <c r="J310" s="427"/>
    </row>
    <row r="311" spans="1:10" s="191" customFormat="1" ht="13.8" hidden="1">
      <c r="A311" s="184" t="s">
        <v>318</v>
      </c>
      <c r="B311" s="184">
        <v>77</v>
      </c>
      <c r="C311" s="225">
        <v>38212</v>
      </c>
      <c r="D311" s="226" t="s">
        <v>240</v>
      </c>
      <c r="E311" s="186">
        <v>50000</v>
      </c>
      <c r="F311" s="388">
        <v>100000</v>
      </c>
      <c r="G311" s="388"/>
      <c r="H311" s="388"/>
      <c r="I311" s="427">
        <f t="shared" si="39"/>
        <v>0</v>
      </c>
      <c r="J311" s="427"/>
    </row>
    <row r="312" spans="1:10" s="191" customFormat="1" ht="14.4" thickBot="1">
      <c r="A312" s="188"/>
      <c r="B312" s="188"/>
      <c r="C312" s="233"/>
      <c r="D312" s="234"/>
      <c r="E312" s="190"/>
      <c r="F312" s="390"/>
      <c r="G312" s="390"/>
      <c r="H312" s="390"/>
      <c r="I312" s="347"/>
      <c r="J312" s="347"/>
    </row>
    <row r="313" spans="1:10" s="154" customFormat="1" ht="16.2" thickBot="1">
      <c r="A313" s="796" t="s">
        <v>241</v>
      </c>
      <c r="B313" s="797"/>
      <c r="C313" s="797"/>
      <c r="D313" s="797"/>
      <c r="E313" s="169">
        <f>SUM(E317)</f>
        <v>84000</v>
      </c>
      <c r="F313" s="380">
        <f>SUM(F317)</f>
        <v>80000</v>
      </c>
      <c r="G313" s="380">
        <f>SUM(G317)</f>
        <v>80000</v>
      </c>
      <c r="H313" s="380">
        <f>SUM(H317)</f>
        <v>80000</v>
      </c>
      <c r="I313" s="343">
        <f>AVERAGE(G313/F313*100)</f>
        <v>100</v>
      </c>
      <c r="J313" s="343">
        <f>AVERAGE(H313/G313*100)</f>
        <v>100</v>
      </c>
    </row>
    <row r="314" spans="1:10" s="154" customFormat="1" ht="15.6">
      <c r="A314" s="283"/>
      <c r="B314" s="283"/>
      <c r="C314" s="283"/>
      <c r="D314" s="283"/>
      <c r="E314" s="282"/>
      <c r="F314" s="406"/>
      <c r="G314" s="406"/>
      <c r="H314" s="406"/>
      <c r="I314" s="342"/>
      <c r="J314" s="342"/>
    </row>
    <row r="315" spans="1:10" s="166" customFormat="1" ht="13.8">
      <c r="C315" s="274"/>
      <c r="D315" s="268" t="s">
        <v>183</v>
      </c>
      <c r="E315" s="175"/>
      <c r="F315" s="382"/>
      <c r="G315" s="382"/>
      <c r="H315" s="382"/>
      <c r="I315" s="352"/>
      <c r="J315" s="352"/>
    </row>
    <row r="316" spans="1:10" s="166" customFormat="1">
      <c r="C316" s="274"/>
      <c r="D316" s="331" t="s">
        <v>202</v>
      </c>
      <c r="E316" s="284"/>
      <c r="F316" s="411"/>
      <c r="G316" s="411"/>
      <c r="H316" s="411"/>
      <c r="I316" s="353"/>
      <c r="J316" s="353"/>
    </row>
    <row r="317" spans="1:10" s="166" customFormat="1" ht="13.8">
      <c r="B317" s="158"/>
      <c r="C317" s="274"/>
      <c r="D317" s="369" t="s">
        <v>330</v>
      </c>
      <c r="E317" s="263">
        <f>SUM(E318)</f>
        <v>84000</v>
      </c>
      <c r="F317" s="377">
        <f>SUM(F318)</f>
        <v>80000</v>
      </c>
      <c r="G317" s="377">
        <f>SUM(G318)</f>
        <v>80000</v>
      </c>
      <c r="H317" s="377">
        <f>SUM(H318)</f>
        <v>80000</v>
      </c>
      <c r="I317" s="429">
        <f>AVERAGE(G317/F317*100)</f>
        <v>100</v>
      </c>
      <c r="J317" s="429">
        <f>AVERAGE(H317/G317*100)</f>
        <v>100</v>
      </c>
    </row>
    <row r="318" spans="1:10" s="210" customFormat="1" ht="13.8">
      <c r="A318" s="184" t="s">
        <v>352</v>
      </c>
      <c r="B318" s="180"/>
      <c r="C318" s="223">
        <v>38</v>
      </c>
      <c r="D318" s="224" t="s">
        <v>81</v>
      </c>
      <c r="E318" s="182">
        <f>SUM(E319+E322)</f>
        <v>84000</v>
      </c>
      <c r="F318" s="385">
        <f>SUM(F319+F322)</f>
        <v>80000</v>
      </c>
      <c r="G318" s="385">
        <v>80000</v>
      </c>
      <c r="H318" s="385">
        <v>80000</v>
      </c>
      <c r="I318" s="427">
        <f t="shared" ref="I318:J323" si="40">AVERAGE(G318/F318*100)</f>
        <v>100</v>
      </c>
      <c r="J318" s="427">
        <f t="shared" si="40"/>
        <v>100</v>
      </c>
    </row>
    <row r="319" spans="1:10" s="191" customFormat="1" ht="13.8">
      <c r="A319" s="184" t="s">
        <v>352</v>
      </c>
      <c r="B319" s="180"/>
      <c r="C319" s="223">
        <v>381</v>
      </c>
      <c r="D319" s="224" t="s">
        <v>38</v>
      </c>
      <c r="E319" s="182">
        <f>SUM(E320:E321)</f>
        <v>74000</v>
      </c>
      <c r="F319" s="385">
        <f>SUM(F320:F321)</f>
        <v>75000</v>
      </c>
      <c r="G319" s="385"/>
      <c r="H319" s="385"/>
      <c r="I319" s="427">
        <f t="shared" si="40"/>
        <v>0</v>
      </c>
      <c r="J319" s="427"/>
    </row>
    <row r="320" spans="1:10" s="191" customFormat="1" ht="13.8" hidden="1">
      <c r="A320" s="184" t="s">
        <v>352</v>
      </c>
      <c r="B320" s="184">
        <v>78</v>
      </c>
      <c r="C320" s="225">
        <v>381141</v>
      </c>
      <c r="D320" s="226" t="s">
        <v>233</v>
      </c>
      <c r="E320" s="186">
        <v>70000</v>
      </c>
      <c r="F320" s="388">
        <v>70000</v>
      </c>
      <c r="G320" s="388"/>
      <c r="H320" s="388"/>
      <c r="I320" s="427">
        <f t="shared" si="40"/>
        <v>0</v>
      </c>
      <c r="J320" s="427"/>
    </row>
    <row r="321" spans="1:10" s="191" customFormat="1" ht="13.8" hidden="1">
      <c r="A321" s="184" t="s">
        <v>352</v>
      </c>
      <c r="B321" s="184">
        <v>79</v>
      </c>
      <c r="C321" s="225">
        <v>38119</v>
      </c>
      <c r="D321" s="226" t="s">
        <v>86</v>
      </c>
      <c r="E321" s="186">
        <v>4000</v>
      </c>
      <c r="F321" s="388">
        <v>5000</v>
      </c>
      <c r="G321" s="388"/>
      <c r="H321" s="388"/>
      <c r="I321" s="427">
        <f t="shared" si="40"/>
        <v>0</v>
      </c>
      <c r="J321" s="427"/>
    </row>
    <row r="322" spans="1:10" s="191" customFormat="1" ht="13.8">
      <c r="A322" s="184" t="s">
        <v>352</v>
      </c>
      <c r="B322" s="180"/>
      <c r="C322" s="223">
        <v>382</v>
      </c>
      <c r="D322" s="224" t="s">
        <v>39</v>
      </c>
      <c r="E322" s="182">
        <f>SUM(E323)</f>
        <v>10000</v>
      </c>
      <c r="F322" s="385">
        <f>SUM(F323)</f>
        <v>5000</v>
      </c>
      <c r="G322" s="385"/>
      <c r="H322" s="385"/>
      <c r="I322" s="427">
        <f t="shared" si="40"/>
        <v>0</v>
      </c>
      <c r="J322" s="427"/>
    </row>
    <row r="323" spans="1:10" s="191" customFormat="1" ht="13.8" hidden="1">
      <c r="A323" s="184" t="s">
        <v>352</v>
      </c>
      <c r="B323" s="184">
        <v>80</v>
      </c>
      <c r="C323" s="225">
        <v>38214</v>
      </c>
      <c r="D323" s="226" t="s">
        <v>242</v>
      </c>
      <c r="E323" s="186">
        <v>10000</v>
      </c>
      <c r="F323" s="388">
        <v>5000</v>
      </c>
      <c r="G323" s="388"/>
      <c r="H323" s="388"/>
      <c r="I323" s="427">
        <f t="shared" si="40"/>
        <v>0</v>
      </c>
      <c r="J323" s="427"/>
    </row>
    <row r="324" spans="1:10" s="191" customFormat="1" ht="14.4" thickBot="1">
      <c r="A324" s="188"/>
      <c r="B324" s="188"/>
      <c r="C324" s="233"/>
      <c r="D324" s="234"/>
      <c r="E324" s="190"/>
      <c r="F324" s="390"/>
      <c r="G324" s="390"/>
      <c r="H324" s="390"/>
      <c r="I324" s="347"/>
      <c r="J324" s="347"/>
    </row>
    <row r="325" spans="1:10" s="278" customFormat="1" ht="17.399999999999999" thickBot="1">
      <c r="A325" s="794" t="s">
        <v>243</v>
      </c>
      <c r="B325" s="795"/>
      <c r="C325" s="795"/>
      <c r="D325" s="795"/>
      <c r="E325" s="285">
        <f>SUM(E327)</f>
        <v>0</v>
      </c>
      <c r="F325" s="378">
        <f>SUM(F327)</f>
        <v>10000</v>
      </c>
      <c r="G325" s="378">
        <f>SUM(G327)</f>
        <v>10000</v>
      </c>
      <c r="H325" s="378">
        <f>SUM(H327)</f>
        <v>10000</v>
      </c>
      <c r="I325" s="341">
        <f>AVERAGE(G325/F325*100)</f>
        <v>100</v>
      </c>
      <c r="J325" s="341">
        <f>AVERAGE(H325/G325*100)</f>
        <v>100</v>
      </c>
    </row>
    <row r="326" spans="1:10" s="278" customFormat="1" ht="17.399999999999999" thickBot="1">
      <c r="A326" s="286"/>
      <c r="B326" s="286"/>
      <c r="C326" s="286"/>
      <c r="D326" s="286"/>
      <c r="E326" s="258"/>
      <c r="F326" s="402"/>
      <c r="G326" s="402"/>
      <c r="H326" s="402"/>
      <c r="I326" s="342"/>
      <c r="J326" s="342"/>
    </row>
    <row r="327" spans="1:10" s="154" customFormat="1" ht="16.2" thickBot="1">
      <c r="A327" s="779" t="s">
        <v>244</v>
      </c>
      <c r="B327" s="780"/>
      <c r="C327" s="780"/>
      <c r="D327" s="780"/>
      <c r="E327" s="169">
        <f>SUM(E331)</f>
        <v>0</v>
      </c>
      <c r="F327" s="380">
        <f>SUM(F331)</f>
        <v>10000</v>
      </c>
      <c r="G327" s="380">
        <f>SUM(G331)</f>
        <v>10000</v>
      </c>
      <c r="H327" s="380">
        <f>SUM(H331)</f>
        <v>10000</v>
      </c>
      <c r="I327" s="343">
        <f>AVERAGE(G327/F327*100)</f>
        <v>100</v>
      </c>
      <c r="J327" s="343">
        <f>AVERAGE(H327/G327*100)</f>
        <v>100</v>
      </c>
    </row>
    <row r="328" spans="1:10" ht="13.8">
      <c r="B328" s="166"/>
      <c r="C328" s="274"/>
      <c r="D328" s="280"/>
      <c r="E328" s="261"/>
      <c r="F328" s="403"/>
      <c r="G328" s="403"/>
      <c r="H328" s="403"/>
      <c r="I328" s="342"/>
      <c r="J328" s="342"/>
    </row>
    <row r="329" spans="1:10" s="166" customFormat="1" ht="13.8">
      <c r="C329" s="274"/>
      <c r="D329" s="268" t="s">
        <v>245</v>
      </c>
      <c r="E329" s="175"/>
      <c r="F329" s="382"/>
      <c r="G329" s="382"/>
      <c r="H329" s="382"/>
      <c r="I329" s="352"/>
      <c r="J329" s="352"/>
    </row>
    <row r="330" spans="1:10" s="166" customFormat="1" ht="14.25" customHeight="1">
      <c r="C330" s="274"/>
      <c r="D330" s="331" t="s">
        <v>200</v>
      </c>
      <c r="E330" s="177"/>
      <c r="F330" s="383"/>
      <c r="G330" s="411"/>
      <c r="H330" s="411"/>
      <c r="I330" s="353"/>
      <c r="J330" s="353"/>
    </row>
    <row r="331" spans="1:10" s="166" customFormat="1" ht="13.8">
      <c r="C331" s="274"/>
      <c r="D331" s="369" t="s">
        <v>331</v>
      </c>
      <c r="E331" s="263">
        <f t="shared" ref="E331:H333" si="41">SUM(E332)</f>
        <v>0</v>
      </c>
      <c r="F331" s="377">
        <f t="shared" si="41"/>
        <v>10000</v>
      </c>
      <c r="G331" s="377">
        <f t="shared" si="41"/>
        <v>10000</v>
      </c>
      <c r="H331" s="377">
        <f t="shared" si="41"/>
        <v>10000</v>
      </c>
      <c r="I331" s="429">
        <f>AVERAGE(G331/F331*100)</f>
        <v>100</v>
      </c>
      <c r="J331" s="429">
        <f>AVERAGE(H331/G331*100)</f>
        <v>100</v>
      </c>
    </row>
    <row r="332" spans="1:10" s="210" customFormat="1" ht="13.8">
      <c r="A332" s="211" t="s">
        <v>297</v>
      </c>
      <c r="B332" s="180"/>
      <c r="C332" s="223">
        <v>32</v>
      </c>
      <c r="D332" s="224" t="s">
        <v>185</v>
      </c>
      <c r="E332" s="182">
        <f t="shared" si="41"/>
        <v>0</v>
      </c>
      <c r="F332" s="385">
        <f t="shared" si="41"/>
        <v>10000</v>
      </c>
      <c r="G332" s="385">
        <v>10000</v>
      </c>
      <c r="H332" s="385">
        <v>10000</v>
      </c>
      <c r="I332" s="427">
        <f t="shared" ref="I332:J334" si="42">AVERAGE(G332/F332*100)</f>
        <v>100</v>
      </c>
      <c r="J332" s="427">
        <f t="shared" si="42"/>
        <v>100</v>
      </c>
    </row>
    <row r="333" spans="1:10" s="210" customFormat="1" ht="13.8">
      <c r="A333" s="211" t="s">
        <v>297</v>
      </c>
      <c r="B333" s="180"/>
      <c r="C333" s="223">
        <v>323</v>
      </c>
      <c r="D333" s="224" t="s">
        <v>57</v>
      </c>
      <c r="E333" s="182">
        <f t="shared" si="41"/>
        <v>0</v>
      </c>
      <c r="F333" s="385">
        <f t="shared" si="41"/>
        <v>10000</v>
      </c>
      <c r="G333" s="385"/>
      <c r="H333" s="385"/>
      <c r="I333" s="427">
        <f t="shared" si="42"/>
        <v>0</v>
      </c>
      <c r="J333" s="427"/>
    </row>
    <row r="334" spans="1:10" s="191" customFormat="1" ht="13.8" hidden="1">
      <c r="A334" s="211" t="s">
        <v>297</v>
      </c>
      <c r="B334" s="184">
        <v>81</v>
      </c>
      <c r="C334" s="225">
        <v>3234</v>
      </c>
      <c r="D334" s="226" t="s">
        <v>61</v>
      </c>
      <c r="E334" s="186">
        <v>0</v>
      </c>
      <c r="F334" s="388">
        <v>10000</v>
      </c>
      <c r="G334" s="388"/>
      <c r="H334" s="388"/>
      <c r="I334" s="427">
        <f t="shared" si="42"/>
        <v>0</v>
      </c>
      <c r="J334" s="427"/>
    </row>
    <row r="335" spans="1:10" s="154" customFormat="1" ht="15.6" thickBot="1">
      <c r="A335" s="187"/>
      <c r="C335" s="260"/>
      <c r="D335" s="287"/>
      <c r="E335" s="288"/>
      <c r="F335" s="412"/>
      <c r="G335" s="412"/>
      <c r="H335" s="412"/>
      <c r="I335" s="342"/>
      <c r="J335" s="342"/>
    </row>
    <row r="336" spans="1:10" s="278" customFormat="1" ht="17.399999999999999" thickBot="1">
      <c r="A336" s="792" t="s">
        <v>287</v>
      </c>
      <c r="B336" s="793"/>
      <c r="C336" s="793"/>
      <c r="D336" s="793"/>
      <c r="E336" s="289">
        <f>SUM(E338+E371+E414)</f>
        <v>2675000</v>
      </c>
      <c r="F336" s="405">
        <f>SUM(F338+F371+F414)</f>
        <v>6430000</v>
      </c>
      <c r="G336" s="405">
        <f>SUM(G338+G371+G414)</f>
        <v>3580000</v>
      </c>
      <c r="H336" s="405">
        <f>SUM(H338+H371+H414)</f>
        <v>3950000</v>
      </c>
      <c r="I336" s="341">
        <f>AVERAGE(G336/F336*100)</f>
        <v>55.676516329704505</v>
      </c>
      <c r="J336" s="341">
        <f>AVERAGE(H336/G336*100)</f>
        <v>110.33519553072625</v>
      </c>
    </row>
    <row r="337" spans="1:10" s="278" customFormat="1" ht="17.399999999999999" thickBot="1">
      <c r="A337" s="290"/>
      <c r="B337" s="290"/>
      <c r="C337" s="290"/>
      <c r="D337" s="290"/>
      <c r="E337" s="291"/>
      <c r="F337" s="402"/>
      <c r="G337" s="402"/>
      <c r="H337" s="402"/>
      <c r="I337" s="342"/>
      <c r="J337" s="342"/>
    </row>
    <row r="338" spans="1:10" s="154" customFormat="1" ht="16.2" thickBot="1">
      <c r="A338" s="779" t="s">
        <v>246</v>
      </c>
      <c r="B338" s="780"/>
      <c r="C338" s="780"/>
      <c r="D338" s="780"/>
      <c r="E338" s="169">
        <f>SUM(E342+E351+E359+E366)</f>
        <v>0</v>
      </c>
      <c r="F338" s="380">
        <f>SUM(F342+F351+F359+F366)</f>
        <v>670000</v>
      </c>
      <c r="G338" s="380">
        <f>SUM(G342+G351+G359+G366)</f>
        <v>550000</v>
      </c>
      <c r="H338" s="380">
        <f>SUM(H342+H351+H359+H366)</f>
        <v>480000</v>
      </c>
      <c r="I338" s="343">
        <f>AVERAGE(G338/F338*100)</f>
        <v>82.089552238805979</v>
      </c>
      <c r="J338" s="343">
        <f>AVERAGE(H338/G338*100)</f>
        <v>87.272727272727266</v>
      </c>
    </row>
    <row r="339" spans="1:10" ht="13.8">
      <c r="A339" s="187"/>
      <c r="B339" s="166"/>
      <c r="C339" s="274"/>
      <c r="D339" s="280"/>
      <c r="E339" s="292"/>
      <c r="F339" s="403"/>
      <c r="G339" s="403"/>
      <c r="H339" s="403"/>
      <c r="I339" s="342"/>
      <c r="J339" s="342"/>
    </row>
    <row r="340" spans="1:10" ht="15.75" customHeight="1">
      <c r="A340" s="187"/>
      <c r="B340" s="166"/>
      <c r="C340" s="274"/>
      <c r="D340" s="268" t="s">
        <v>228</v>
      </c>
      <c r="E340" s="175"/>
      <c r="F340" s="382"/>
      <c r="G340" s="382"/>
      <c r="H340" s="382"/>
      <c r="I340" s="344"/>
      <c r="J340" s="344"/>
    </row>
    <row r="341" spans="1:10" ht="15.75" customHeight="1">
      <c r="A341" s="187"/>
      <c r="B341" s="166"/>
      <c r="C341" s="274"/>
      <c r="D341" s="330" t="s">
        <v>200</v>
      </c>
      <c r="E341" s="177"/>
      <c r="F341" s="383"/>
      <c r="G341" s="383"/>
      <c r="H341" s="383"/>
      <c r="I341" s="345"/>
      <c r="J341" s="345"/>
    </row>
    <row r="342" spans="1:10" ht="16.5" customHeight="1">
      <c r="A342" s="187"/>
      <c r="B342" s="166"/>
      <c r="C342" s="274"/>
      <c r="D342" s="369" t="s">
        <v>332</v>
      </c>
      <c r="E342" s="263">
        <f>SUM(E343)</f>
        <v>0</v>
      </c>
      <c r="F342" s="377">
        <f>SUM(F343)</f>
        <v>115000</v>
      </c>
      <c r="G342" s="377">
        <f>SUM(G343)</f>
        <v>100000</v>
      </c>
      <c r="H342" s="377">
        <f>SUM(H343)</f>
        <v>80000</v>
      </c>
      <c r="I342" s="429">
        <f>AVERAGE(G342/F342*100)</f>
        <v>86.956521739130437</v>
      </c>
      <c r="J342" s="429">
        <f>AVERAGE(H342/G342*100)</f>
        <v>80</v>
      </c>
    </row>
    <row r="343" spans="1:10" s="210" customFormat="1" ht="13.8">
      <c r="A343" s="211" t="s">
        <v>297</v>
      </c>
      <c r="B343" s="180"/>
      <c r="C343" s="223">
        <v>32</v>
      </c>
      <c r="D343" s="224" t="s">
        <v>185</v>
      </c>
      <c r="E343" s="182">
        <f>SUM(E344+E346)</f>
        <v>0</v>
      </c>
      <c r="F343" s="385">
        <f>SUM(F344+F346)</f>
        <v>115000</v>
      </c>
      <c r="G343" s="385">
        <v>100000</v>
      </c>
      <c r="H343" s="385">
        <v>80000</v>
      </c>
      <c r="I343" s="427">
        <f t="shared" ref="I343:J347" si="43">AVERAGE(G343/F343*100)</f>
        <v>86.956521739130437</v>
      </c>
      <c r="J343" s="427">
        <f t="shared" si="43"/>
        <v>80</v>
      </c>
    </row>
    <row r="344" spans="1:10" s="210" customFormat="1" ht="13.8">
      <c r="A344" s="211" t="s">
        <v>297</v>
      </c>
      <c r="B344" s="180"/>
      <c r="C344" s="223">
        <v>322</v>
      </c>
      <c r="D344" s="224" t="s">
        <v>53</v>
      </c>
      <c r="E344" s="182">
        <f>SUM(E345)</f>
        <v>0</v>
      </c>
      <c r="F344" s="385">
        <f>SUM(F345)</f>
        <v>100000</v>
      </c>
      <c r="G344" s="385"/>
      <c r="H344" s="385"/>
      <c r="I344" s="427">
        <f t="shared" si="43"/>
        <v>0</v>
      </c>
      <c r="J344" s="427"/>
    </row>
    <row r="345" spans="1:10" s="191" customFormat="1" ht="13.8" hidden="1">
      <c r="A345" s="211" t="s">
        <v>297</v>
      </c>
      <c r="B345" s="184">
        <v>82</v>
      </c>
      <c r="C345" s="225">
        <v>3223</v>
      </c>
      <c r="D345" s="226" t="s">
        <v>55</v>
      </c>
      <c r="E345" s="186">
        <v>0</v>
      </c>
      <c r="F345" s="388">
        <v>100000</v>
      </c>
      <c r="G345" s="388"/>
      <c r="H345" s="388"/>
      <c r="I345" s="427">
        <f t="shared" si="43"/>
        <v>0</v>
      </c>
      <c r="J345" s="427"/>
    </row>
    <row r="346" spans="1:10" s="210" customFormat="1" ht="13.8">
      <c r="A346" s="211" t="s">
        <v>297</v>
      </c>
      <c r="B346" s="180"/>
      <c r="C346" s="223">
        <v>323</v>
      </c>
      <c r="D346" s="224" t="s">
        <v>57</v>
      </c>
      <c r="E346" s="182">
        <f>SUM(E347)</f>
        <v>0</v>
      </c>
      <c r="F346" s="385">
        <f>SUM(F347)</f>
        <v>15000</v>
      </c>
      <c r="G346" s="385"/>
      <c r="H346" s="385"/>
      <c r="I346" s="427">
        <f t="shared" si="43"/>
        <v>0</v>
      </c>
      <c r="J346" s="427"/>
    </row>
    <row r="347" spans="1:10" s="191" customFormat="1" ht="13.8" hidden="1">
      <c r="A347" s="211" t="s">
        <v>297</v>
      </c>
      <c r="B347" s="184">
        <v>83</v>
      </c>
      <c r="C347" s="225">
        <v>3232</v>
      </c>
      <c r="D347" s="226" t="s">
        <v>247</v>
      </c>
      <c r="E347" s="186">
        <v>0</v>
      </c>
      <c r="F347" s="388">
        <v>15000</v>
      </c>
      <c r="G347" s="388"/>
      <c r="H347" s="388"/>
      <c r="I347" s="427">
        <f t="shared" si="43"/>
        <v>0</v>
      </c>
      <c r="J347" s="427"/>
    </row>
    <row r="348" spans="1:10" s="191" customFormat="1" ht="13.8">
      <c r="A348" s="188"/>
      <c r="B348" s="188"/>
      <c r="C348" s="233"/>
      <c r="D348" s="234"/>
      <c r="E348" s="190"/>
      <c r="F348" s="390"/>
      <c r="G348" s="390"/>
      <c r="H348" s="390"/>
      <c r="I348" s="347"/>
      <c r="J348" s="347"/>
    </row>
    <row r="349" spans="1:10" ht="13.8">
      <c r="A349" s="187"/>
      <c r="B349" s="166"/>
      <c r="C349" s="274"/>
      <c r="D349" s="174" t="s">
        <v>228</v>
      </c>
      <c r="E349" s="175"/>
      <c r="F349" s="382"/>
      <c r="G349" s="382"/>
      <c r="H349" s="382"/>
      <c r="I349" s="344"/>
      <c r="J349" s="344"/>
    </row>
    <row r="350" spans="1:10" ht="14.4">
      <c r="A350" s="187"/>
      <c r="B350" s="166"/>
      <c r="C350" s="274"/>
      <c r="D350" s="249" t="s">
        <v>200</v>
      </c>
      <c r="E350" s="177"/>
      <c r="F350" s="383"/>
      <c r="G350" s="383"/>
      <c r="H350" s="383"/>
      <c r="I350" s="345"/>
      <c r="J350" s="345"/>
    </row>
    <row r="351" spans="1:10" ht="13.8">
      <c r="A351" s="187"/>
      <c r="B351" s="166"/>
      <c r="C351" s="274"/>
      <c r="D351" s="363" t="s">
        <v>333</v>
      </c>
      <c r="E351" s="263">
        <f t="shared" ref="E351:H352" si="44">SUM(E352)</f>
        <v>0</v>
      </c>
      <c r="F351" s="377">
        <f t="shared" si="44"/>
        <v>55000</v>
      </c>
      <c r="G351" s="377">
        <f t="shared" si="44"/>
        <v>50000</v>
      </c>
      <c r="H351" s="377">
        <f t="shared" si="44"/>
        <v>50000</v>
      </c>
      <c r="I351" s="429">
        <f>AVERAGE(G351/F351*100)</f>
        <v>90.909090909090907</v>
      </c>
      <c r="J351" s="429">
        <f>AVERAGE(H351/G351*100)</f>
        <v>100</v>
      </c>
    </row>
    <row r="352" spans="1:10" s="210" customFormat="1" ht="13.8">
      <c r="A352" s="225" t="s">
        <v>311</v>
      </c>
      <c r="B352" s="180"/>
      <c r="C352" s="223">
        <v>32</v>
      </c>
      <c r="D352" s="224" t="s">
        <v>185</v>
      </c>
      <c r="E352" s="182">
        <f t="shared" si="44"/>
        <v>0</v>
      </c>
      <c r="F352" s="385">
        <f t="shared" si="44"/>
        <v>55000</v>
      </c>
      <c r="G352" s="385">
        <v>50000</v>
      </c>
      <c r="H352" s="385">
        <v>50000</v>
      </c>
      <c r="I352" s="427">
        <f t="shared" ref="I352:J355" si="45">AVERAGE(G352/F352*100)</f>
        <v>90.909090909090907</v>
      </c>
      <c r="J352" s="427">
        <f t="shared" si="45"/>
        <v>100</v>
      </c>
    </row>
    <row r="353" spans="1:10" s="210" customFormat="1" ht="13.8">
      <c r="A353" s="225" t="s">
        <v>311</v>
      </c>
      <c r="B353" s="180"/>
      <c r="C353" s="223">
        <v>323</v>
      </c>
      <c r="D353" s="224" t="s">
        <v>57</v>
      </c>
      <c r="E353" s="182">
        <f>SUM(E354:E355)</f>
        <v>0</v>
      </c>
      <c r="F353" s="385">
        <f>SUM(F354:F355)</f>
        <v>55000</v>
      </c>
      <c r="G353" s="385"/>
      <c r="H353" s="385"/>
      <c r="I353" s="427">
        <f t="shared" si="45"/>
        <v>0</v>
      </c>
      <c r="J353" s="427"/>
    </row>
    <row r="354" spans="1:10" s="191" customFormat="1" ht="13.8" hidden="1">
      <c r="A354" s="225" t="s">
        <v>311</v>
      </c>
      <c r="B354" s="184">
        <v>84</v>
      </c>
      <c r="C354" s="225">
        <v>3232</v>
      </c>
      <c r="D354" s="226" t="s">
        <v>247</v>
      </c>
      <c r="E354" s="186">
        <v>0</v>
      </c>
      <c r="F354" s="388">
        <v>10000</v>
      </c>
      <c r="G354" s="388"/>
      <c r="H354" s="388"/>
      <c r="I354" s="427">
        <f t="shared" si="45"/>
        <v>0</v>
      </c>
      <c r="J354" s="427"/>
    </row>
    <row r="355" spans="1:10" s="191" customFormat="1" ht="13.8" hidden="1">
      <c r="A355" s="225" t="s">
        <v>311</v>
      </c>
      <c r="B355" s="184">
        <v>85</v>
      </c>
      <c r="C355" s="225">
        <v>3234</v>
      </c>
      <c r="D355" s="226" t="s">
        <v>61</v>
      </c>
      <c r="E355" s="186">
        <v>0</v>
      </c>
      <c r="F355" s="388">
        <v>45000</v>
      </c>
      <c r="G355" s="388"/>
      <c r="H355" s="388"/>
      <c r="I355" s="427">
        <f t="shared" si="45"/>
        <v>0</v>
      </c>
      <c r="J355" s="427"/>
    </row>
    <row r="356" spans="1:10" s="191" customFormat="1" ht="13.8">
      <c r="A356" s="188"/>
      <c r="B356" s="188"/>
      <c r="C356" s="233"/>
      <c r="D356" s="234"/>
      <c r="E356" s="190"/>
      <c r="F356" s="390"/>
      <c r="G356" s="390"/>
      <c r="H356" s="390"/>
      <c r="I356" s="347"/>
      <c r="J356" s="347"/>
    </row>
    <row r="357" spans="1:10" ht="13.8">
      <c r="B357" s="166"/>
      <c r="C357" s="274"/>
      <c r="D357" s="268" t="s">
        <v>228</v>
      </c>
      <c r="E357" s="175"/>
      <c r="F357" s="382"/>
      <c r="G357" s="382"/>
      <c r="H357" s="382"/>
      <c r="I357" s="352"/>
      <c r="J357" s="352"/>
    </row>
    <row r="358" spans="1:10" ht="14.25" customHeight="1">
      <c r="B358" s="166"/>
      <c r="C358" s="274"/>
      <c r="D358" s="331" t="s">
        <v>248</v>
      </c>
      <c r="E358" s="177"/>
      <c r="F358" s="383"/>
      <c r="G358" s="383"/>
      <c r="H358" s="383"/>
      <c r="I358" s="353"/>
      <c r="J358" s="353"/>
    </row>
    <row r="359" spans="1:10" ht="13.8">
      <c r="B359" s="166"/>
      <c r="C359" s="274"/>
      <c r="D359" s="370" t="s">
        <v>334</v>
      </c>
      <c r="E359" s="263">
        <f t="shared" ref="E359:H361" si="46">SUM(E360)</f>
        <v>0</v>
      </c>
      <c r="F359" s="377">
        <f t="shared" si="46"/>
        <v>250000</v>
      </c>
      <c r="G359" s="377">
        <f t="shared" si="46"/>
        <v>200000</v>
      </c>
      <c r="H359" s="377">
        <f t="shared" si="46"/>
        <v>150000</v>
      </c>
      <c r="I359" s="429">
        <f>AVERAGE(G359/F359*100)</f>
        <v>80</v>
      </c>
      <c r="J359" s="429">
        <f>AVERAGE(H359/G359*100)</f>
        <v>75</v>
      </c>
    </row>
    <row r="360" spans="1:10" s="210" customFormat="1" ht="13.8">
      <c r="A360" s="184" t="s">
        <v>312</v>
      </c>
      <c r="B360" s="180"/>
      <c r="C360" s="223">
        <v>32</v>
      </c>
      <c r="D360" s="224" t="s">
        <v>185</v>
      </c>
      <c r="E360" s="182">
        <f t="shared" si="46"/>
        <v>0</v>
      </c>
      <c r="F360" s="385">
        <f t="shared" si="46"/>
        <v>250000</v>
      </c>
      <c r="G360" s="385">
        <v>200000</v>
      </c>
      <c r="H360" s="385">
        <v>150000</v>
      </c>
      <c r="I360" s="427">
        <f t="shared" ref="I360:J362" si="47">AVERAGE(G360/F360*100)</f>
        <v>80</v>
      </c>
      <c r="J360" s="427">
        <f t="shared" si="47"/>
        <v>75</v>
      </c>
    </row>
    <row r="361" spans="1:10" s="210" customFormat="1" ht="13.8">
      <c r="A361" s="184" t="s">
        <v>312</v>
      </c>
      <c r="B361" s="180"/>
      <c r="C361" s="223">
        <v>323</v>
      </c>
      <c r="D361" s="224" t="s">
        <v>57</v>
      </c>
      <c r="E361" s="182">
        <f t="shared" si="46"/>
        <v>0</v>
      </c>
      <c r="F361" s="385">
        <f t="shared" si="46"/>
        <v>250000</v>
      </c>
      <c r="G361" s="385"/>
      <c r="H361" s="385"/>
      <c r="I361" s="427">
        <f t="shared" si="47"/>
        <v>0</v>
      </c>
      <c r="J361" s="427"/>
    </row>
    <row r="362" spans="1:10" s="191" customFormat="1" ht="13.8" hidden="1">
      <c r="A362" s="184" t="s">
        <v>312</v>
      </c>
      <c r="B362" s="184">
        <v>86</v>
      </c>
      <c r="C362" s="225">
        <v>3232</v>
      </c>
      <c r="D362" s="226" t="s">
        <v>247</v>
      </c>
      <c r="E362" s="186">
        <v>0</v>
      </c>
      <c r="F362" s="388">
        <v>250000</v>
      </c>
      <c r="G362" s="388"/>
      <c r="H362" s="388"/>
      <c r="I362" s="427">
        <f t="shared" si="47"/>
        <v>0</v>
      </c>
      <c r="J362" s="427"/>
    </row>
    <row r="363" spans="1:10" s="191" customFormat="1" ht="13.8">
      <c r="A363" s="188"/>
      <c r="B363" s="188"/>
      <c r="C363" s="233"/>
      <c r="D363" s="234"/>
      <c r="E363" s="190"/>
      <c r="F363" s="390"/>
      <c r="G363" s="390"/>
      <c r="H363" s="390"/>
      <c r="I363" s="347"/>
      <c r="J363" s="347"/>
    </row>
    <row r="364" spans="1:10" ht="13.8">
      <c r="B364" s="166"/>
      <c r="C364" s="274"/>
      <c r="D364" s="268" t="s">
        <v>228</v>
      </c>
      <c r="E364" s="175"/>
      <c r="F364" s="382"/>
      <c r="G364" s="382"/>
      <c r="H364" s="382"/>
      <c r="I364" s="352"/>
      <c r="J364" s="352"/>
    </row>
    <row r="365" spans="1:10" ht="14.25" customHeight="1">
      <c r="B365" s="166"/>
      <c r="C365" s="274"/>
      <c r="D365" s="331" t="s">
        <v>249</v>
      </c>
      <c r="E365" s="177"/>
      <c r="F365" s="383"/>
      <c r="G365" s="383"/>
      <c r="H365" s="383"/>
      <c r="I365" s="353"/>
      <c r="J365" s="353"/>
    </row>
    <row r="366" spans="1:10" ht="27.6">
      <c r="B366" s="166"/>
      <c r="C366" s="274"/>
      <c r="D366" s="369" t="s">
        <v>335</v>
      </c>
      <c r="E366" s="263">
        <f t="shared" ref="E366:H368" si="48">SUM(E367)</f>
        <v>0</v>
      </c>
      <c r="F366" s="377">
        <f t="shared" si="48"/>
        <v>250000</v>
      </c>
      <c r="G366" s="377">
        <f t="shared" si="48"/>
        <v>200000</v>
      </c>
      <c r="H366" s="377">
        <f t="shared" si="48"/>
        <v>200000</v>
      </c>
      <c r="I366" s="429">
        <f>AVERAGE(G366/F366*100)</f>
        <v>80</v>
      </c>
      <c r="J366" s="429">
        <f>AVERAGE(H366/G366*100)</f>
        <v>100</v>
      </c>
    </row>
    <row r="367" spans="1:10" s="210" customFormat="1" ht="13.8">
      <c r="A367" s="184" t="s">
        <v>313</v>
      </c>
      <c r="B367" s="180"/>
      <c r="C367" s="223">
        <v>32</v>
      </c>
      <c r="D367" s="224" t="s">
        <v>185</v>
      </c>
      <c r="E367" s="182">
        <f t="shared" si="48"/>
        <v>0</v>
      </c>
      <c r="F367" s="385">
        <f t="shared" si="48"/>
        <v>250000</v>
      </c>
      <c r="G367" s="385">
        <v>200000</v>
      </c>
      <c r="H367" s="385">
        <v>200000</v>
      </c>
      <c r="I367" s="427">
        <f t="shared" ref="I367:J369" si="49">AVERAGE(G367/F367*100)</f>
        <v>80</v>
      </c>
      <c r="J367" s="427">
        <f t="shared" si="49"/>
        <v>100</v>
      </c>
    </row>
    <row r="368" spans="1:10" s="210" customFormat="1" ht="13.8">
      <c r="A368" s="184" t="s">
        <v>313</v>
      </c>
      <c r="B368" s="180"/>
      <c r="C368" s="223">
        <v>323</v>
      </c>
      <c r="D368" s="224" t="s">
        <v>57</v>
      </c>
      <c r="E368" s="182">
        <f t="shared" si="48"/>
        <v>0</v>
      </c>
      <c r="F368" s="385">
        <f t="shared" si="48"/>
        <v>250000</v>
      </c>
      <c r="G368" s="385"/>
      <c r="H368" s="385"/>
      <c r="I368" s="427">
        <f t="shared" si="49"/>
        <v>0</v>
      </c>
      <c r="J368" s="427"/>
    </row>
    <row r="369" spans="1:10" s="191" customFormat="1" ht="13.8" hidden="1">
      <c r="A369" s="184" t="s">
        <v>313</v>
      </c>
      <c r="B369" s="184">
        <v>87</v>
      </c>
      <c r="C369" s="225">
        <v>3232</v>
      </c>
      <c r="D369" s="226" t="s">
        <v>247</v>
      </c>
      <c r="E369" s="186">
        <v>0</v>
      </c>
      <c r="F369" s="388">
        <v>250000</v>
      </c>
      <c r="G369" s="388"/>
      <c r="H369" s="388"/>
      <c r="I369" s="427">
        <f t="shared" si="49"/>
        <v>0</v>
      </c>
      <c r="J369" s="427"/>
    </row>
    <row r="370" spans="1:10" s="191" customFormat="1" ht="14.4" thickBot="1">
      <c r="A370" s="188"/>
      <c r="B370" s="188"/>
      <c r="C370" s="233"/>
      <c r="D370" s="234"/>
      <c r="E370" s="190"/>
      <c r="F370" s="390"/>
      <c r="G370" s="390"/>
      <c r="H370" s="390"/>
      <c r="I370" s="347"/>
      <c r="J370" s="347"/>
    </row>
    <row r="371" spans="1:10" s="154" customFormat="1" ht="16.2" thickBot="1">
      <c r="A371" s="779" t="s">
        <v>250</v>
      </c>
      <c r="B371" s="780"/>
      <c r="C371" s="780"/>
      <c r="D371" s="780"/>
      <c r="E371" s="169">
        <f>SUM(E375+E382+E389+E399+E406)</f>
        <v>1030000</v>
      </c>
      <c r="F371" s="380">
        <f>SUM(F375+F382+F389+F399+F406)</f>
        <v>2250000</v>
      </c>
      <c r="G371" s="380">
        <f>SUM(G375+G382+G389+G399+G406)</f>
        <v>1650000</v>
      </c>
      <c r="H371" s="380">
        <f>SUM(H375+H382+H389+H399+H406)</f>
        <v>1900000</v>
      </c>
      <c r="I371" s="343">
        <f>AVERAGE(G371/F371*100)</f>
        <v>73.333333333333329</v>
      </c>
      <c r="J371" s="343">
        <f>AVERAGE(H371/G371*100)</f>
        <v>115.15151515151516</v>
      </c>
    </row>
    <row r="372" spans="1:10" s="154" customFormat="1" ht="15.6">
      <c r="A372" s="156"/>
      <c r="B372" s="156"/>
      <c r="C372" s="156"/>
      <c r="D372" s="156"/>
      <c r="E372" s="282"/>
      <c r="F372" s="406"/>
      <c r="G372" s="406"/>
      <c r="H372" s="406"/>
      <c r="I372" s="342"/>
      <c r="J372" s="342"/>
    </row>
    <row r="373" spans="1:10" s="166" customFormat="1" ht="27.6">
      <c r="C373" s="274"/>
      <c r="D373" s="268" t="s">
        <v>251</v>
      </c>
      <c r="E373" s="175"/>
      <c r="F373" s="382"/>
      <c r="G373" s="382"/>
      <c r="H373" s="382"/>
      <c r="I373" s="352"/>
      <c r="J373" s="352"/>
    </row>
    <row r="374" spans="1:10" s="166" customFormat="1" ht="13.8">
      <c r="C374" s="274"/>
      <c r="D374" s="331" t="s">
        <v>252</v>
      </c>
      <c r="E374" s="177"/>
      <c r="F374" s="383"/>
      <c r="G374" s="383"/>
      <c r="H374" s="383"/>
      <c r="I374" s="353"/>
      <c r="J374" s="353"/>
    </row>
    <row r="375" spans="1:10" s="166" customFormat="1" ht="27.6">
      <c r="C375" s="274"/>
      <c r="D375" s="369" t="s">
        <v>336</v>
      </c>
      <c r="E375" s="263">
        <f t="shared" ref="E375:H377" si="50">SUM(E376)</f>
        <v>70000</v>
      </c>
      <c r="F375" s="377">
        <f t="shared" si="50"/>
        <v>50000</v>
      </c>
      <c r="G375" s="377">
        <f t="shared" si="50"/>
        <v>100000</v>
      </c>
      <c r="H375" s="377">
        <f t="shared" si="50"/>
        <v>150000</v>
      </c>
      <c r="I375" s="429">
        <f>AVERAGE(G375/F375*100)</f>
        <v>200</v>
      </c>
      <c r="J375" s="429">
        <f>AVERAGE(H375/G375*100)</f>
        <v>150</v>
      </c>
    </row>
    <row r="376" spans="1:10" s="210" customFormat="1" ht="13.8">
      <c r="A376" s="184" t="s">
        <v>298</v>
      </c>
      <c r="B376" s="180"/>
      <c r="C376" s="223">
        <v>41</v>
      </c>
      <c r="D376" s="224" t="s">
        <v>253</v>
      </c>
      <c r="E376" s="182">
        <f t="shared" si="50"/>
        <v>70000</v>
      </c>
      <c r="F376" s="385">
        <f t="shared" si="50"/>
        <v>50000</v>
      </c>
      <c r="G376" s="385">
        <v>100000</v>
      </c>
      <c r="H376" s="385">
        <v>150000</v>
      </c>
      <c r="I376" s="427">
        <f t="shared" ref="I376:J378" si="51">AVERAGE(G376/F376*100)</f>
        <v>200</v>
      </c>
      <c r="J376" s="427">
        <f t="shared" si="51"/>
        <v>150</v>
      </c>
    </row>
    <row r="377" spans="1:10" s="191" customFormat="1" ht="13.8">
      <c r="A377" s="184" t="s">
        <v>298</v>
      </c>
      <c r="B377" s="180"/>
      <c r="C377" s="223">
        <v>411</v>
      </c>
      <c r="D377" s="224" t="s">
        <v>96</v>
      </c>
      <c r="E377" s="182">
        <f t="shared" si="50"/>
        <v>70000</v>
      </c>
      <c r="F377" s="385">
        <f t="shared" si="50"/>
        <v>50000</v>
      </c>
      <c r="G377" s="385"/>
      <c r="H377" s="385"/>
      <c r="I377" s="427">
        <f t="shared" si="51"/>
        <v>0</v>
      </c>
      <c r="J377" s="427"/>
    </row>
    <row r="378" spans="1:10" s="191" customFormat="1" ht="13.8" hidden="1">
      <c r="A378" s="184" t="s">
        <v>298</v>
      </c>
      <c r="B378" s="184">
        <v>88</v>
      </c>
      <c r="C378" s="225">
        <v>4111</v>
      </c>
      <c r="D378" s="226" t="s">
        <v>41</v>
      </c>
      <c r="E378" s="186">
        <v>70000</v>
      </c>
      <c r="F378" s="388">
        <v>50000</v>
      </c>
      <c r="G378" s="388"/>
      <c r="H378" s="388"/>
      <c r="I378" s="427">
        <f t="shared" si="51"/>
        <v>0</v>
      </c>
      <c r="J378" s="427"/>
    </row>
    <row r="379" spans="1:10" s="154" customFormat="1" ht="15">
      <c r="A379" s="187"/>
      <c r="C379" s="260"/>
      <c r="D379" s="287"/>
      <c r="E379" s="293"/>
      <c r="F379" s="412"/>
      <c r="G379" s="412"/>
      <c r="H379" s="412"/>
      <c r="I379" s="342"/>
      <c r="J379" s="342"/>
    </row>
    <row r="380" spans="1:10" s="166" customFormat="1" ht="13.8">
      <c r="A380" s="183"/>
      <c r="C380" s="274"/>
      <c r="D380" s="268" t="s">
        <v>254</v>
      </c>
      <c r="E380" s="175"/>
      <c r="F380" s="382"/>
      <c r="G380" s="382"/>
      <c r="H380" s="382"/>
      <c r="I380" s="352"/>
      <c r="J380" s="352"/>
    </row>
    <row r="381" spans="1:10" s="166" customFormat="1" ht="13.8">
      <c r="A381" s="183"/>
      <c r="C381" s="274"/>
      <c r="D381" s="331" t="s">
        <v>248</v>
      </c>
      <c r="E381" s="284"/>
      <c r="F381" s="411"/>
      <c r="G381" s="411"/>
      <c r="H381" s="411"/>
      <c r="I381" s="353"/>
      <c r="J381" s="353"/>
    </row>
    <row r="382" spans="1:10" s="166" customFormat="1" ht="13.8">
      <c r="A382" s="183"/>
      <c r="C382" s="274"/>
      <c r="D382" s="370" t="s">
        <v>337</v>
      </c>
      <c r="E382" s="263">
        <f t="shared" ref="E382:H384" si="52">SUM(E383)</f>
        <v>700000</v>
      </c>
      <c r="F382" s="377">
        <f t="shared" si="52"/>
        <v>300000</v>
      </c>
      <c r="G382" s="377">
        <f t="shared" si="52"/>
        <v>300000</v>
      </c>
      <c r="H382" s="377">
        <f t="shared" si="52"/>
        <v>500000</v>
      </c>
      <c r="I382" s="429">
        <f>AVERAGE(G382/F382*100)</f>
        <v>100</v>
      </c>
      <c r="J382" s="429">
        <f>AVERAGE(H382/G382*100)</f>
        <v>166.66666666666669</v>
      </c>
    </row>
    <row r="383" spans="1:10" s="191" customFormat="1" ht="13.8">
      <c r="A383" s="184" t="s">
        <v>316</v>
      </c>
      <c r="B383" s="180"/>
      <c r="C383" s="223">
        <v>42</v>
      </c>
      <c r="D383" s="224" t="s">
        <v>255</v>
      </c>
      <c r="E383" s="182">
        <f t="shared" si="52"/>
        <v>700000</v>
      </c>
      <c r="F383" s="385">
        <f t="shared" si="52"/>
        <v>300000</v>
      </c>
      <c r="G383" s="385">
        <v>300000</v>
      </c>
      <c r="H383" s="385">
        <v>500000</v>
      </c>
      <c r="I383" s="427">
        <f t="shared" ref="I383:J385" si="53">AVERAGE(G383/F383*100)</f>
        <v>100</v>
      </c>
      <c r="J383" s="427">
        <f t="shared" si="53"/>
        <v>166.66666666666669</v>
      </c>
    </row>
    <row r="384" spans="1:10" s="191" customFormat="1" ht="13.8">
      <c r="A384" s="184" t="s">
        <v>316</v>
      </c>
      <c r="B384" s="180"/>
      <c r="C384" s="223">
        <v>421</v>
      </c>
      <c r="D384" s="224" t="s">
        <v>98</v>
      </c>
      <c r="E384" s="182">
        <f t="shared" si="52"/>
        <v>700000</v>
      </c>
      <c r="F384" s="385">
        <f t="shared" si="52"/>
        <v>300000</v>
      </c>
      <c r="G384" s="385"/>
      <c r="H384" s="385"/>
      <c r="I384" s="427">
        <f t="shared" si="53"/>
        <v>0</v>
      </c>
      <c r="J384" s="427"/>
    </row>
    <row r="385" spans="1:10" s="191" customFormat="1" ht="13.8" hidden="1">
      <c r="A385" s="184" t="s">
        <v>316</v>
      </c>
      <c r="B385" s="184">
        <v>89</v>
      </c>
      <c r="C385" s="225">
        <v>4214</v>
      </c>
      <c r="D385" s="226" t="s">
        <v>256</v>
      </c>
      <c r="E385" s="186">
        <v>700000</v>
      </c>
      <c r="F385" s="388">
        <v>300000</v>
      </c>
      <c r="G385" s="388"/>
      <c r="H385" s="388"/>
      <c r="I385" s="427">
        <f t="shared" si="53"/>
        <v>0</v>
      </c>
      <c r="J385" s="427"/>
    </row>
    <row r="386" spans="1:10" s="191" customFormat="1" ht="13.8">
      <c r="A386" s="188"/>
      <c r="B386" s="188"/>
      <c r="C386" s="233"/>
      <c r="D386" s="234"/>
      <c r="E386" s="190"/>
      <c r="F386" s="390"/>
      <c r="G386" s="390"/>
      <c r="H386" s="390"/>
      <c r="I386" s="347"/>
      <c r="J386" s="347"/>
    </row>
    <row r="387" spans="1:10" s="166" customFormat="1" ht="27.6">
      <c r="A387" s="183"/>
      <c r="C387" s="274"/>
      <c r="D387" s="268" t="s">
        <v>251</v>
      </c>
      <c r="E387" s="175"/>
      <c r="F387" s="382"/>
      <c r="G387" s="382"/>
      <c r="H387" s="382"/>
      <c r="I387" s="352"/>
      <c r="J387" s="352"/>
    </row>
    <row r="388" spans="1:10" s="166" customFormat="1" ht="13.8">
      <c r="A388" s="183"/>
      <c r="C388" s="274"/>
      <c r="D388" s="331" t="s">
        <v>200</v>
      </c>
      <c r="E388" s="284"/>
      <c r="F388" s="411"/>
      <c r="G388" s="411"/>
      <c r="H388" s="383"/>
      <c r="I388" s="353"/>
      <c r="J388" s="353"/>
    </row>
    <row r="389" spans="1:10" s="166" customFormat="1" ht="13.8">
      <c r="A389" s="183"/>
      <c r="C389" s="274"/>
      <c r="D389" s="370" t="s">
        <v>338</v>
      </c>
      <c r="E389" s="263">
        <f>SUM(E390+E393)</f>
        <v>110000</v>
      </c>
      <c r="F389" s="377">
        <f>SUM(F390+F393)</f>
        <v>100000</v>
      </c>
      <c r="G389" s="377">
        <f>SUM(G390+G393)</f>
        <v>50000</v>
      </c>
      <c r="H389" s="377">
        <f>SUM(H390+H393)</f>
        <v>50000</v>
      </c>
      <c r="I389" s="429">
        <f>AVERAGE(G389/F389*100)</f>
        <v>50</v>
      </c>
      <c r="J389" s="429">
        <f>AVERAGE(H389/G389*100)</f>
        <v>100</v>
      </c>
    </row>
    <row r="390" spans="1:10" s="191" customFormat="1" ht="13.8">
      <c r="A390" s="184" t="s">
        <v>317</v>
      </c>
      <c r="B390" s="180"/>
      <c r="C390" s="223">
        <v>38</v>
      </c>
      <c r="D390" s="224" t="s">
        <v>130</v>
      </c>
      <c r="E390" s="182">
        <f t="shared" ref="E390:H394" si="54">SUM(E391)</f>
        <v>10000</v>
      </c>
      <c r="F390" s="385">
        <f t="shared" si="54"/>
        <v>100000</v>
      </c>
      <c r="G390" s="385">
        <v>50000</v>
      </c>
      <c r="H390" s="385">
        <v>50000</v>
      </c>
      <c r="I390" s="427">
        <f>AVERAGE(G390/F390*100)</f>
        <v>50</v>
      </c>
      <c r="J390" s="427">
        <f>AVERAGE(H390/G390*100)</f>
        <v>100</v>
      </c>
    </row>
    <row r="391" spans="1:10" s="191" customFormat="1" ht="13.8">
      <c r="A391" s="184" t="s">
        <v>317</v>
      </c>
      <c r="B391" s="180"/>
      <c r="C391" s="223">
        <v>386</v>
      </c>
      <c r="D391" s="224" t="s">
        <v>267</v>
      </c>
      <c r="E391" s="182">
        <f t="shared" si="54"/>
        <v>10000</v>
      </c>
      <c r="F391" s="385">
        <f t="shared" si="54"/>
        <v>100000</v>
      </c>
      <c r="G391" s="385"/>
      <c r="H391" s="385"/>
      <c r="I391" s="427">
        <f>AVERAGE(G391/F391*100)</f>
        <v>0</v>
      </c>
      <c r="J391" s="427"/>
    </row>
    <row r="392" spans="1:10" s="191" customFormat="1" ht="13.8" hidden="1">
      <c r="A392" s="184" t="s">
        <v>317</v>
      </c>
      <c r="B392" s="184">
        <v>90</v>
      </c>
      <c r="C392" s="225">
        <v>3862</v>
      </c>
      <c r="D392" s="226" t="s">
        <v>268</v>
      </c>
      <c r="E392" s="186">
        <v>10000</v>
      </c>
      <c r="F392" s="388">
        <v>100000</v>
      </c>
      <c r="G392" s="388"/>
      <c r="H392" s="388"/>
      <c r="I392" s="427">
        <f>AVERAGE(G392/F392*100)</f>
        <v>0</v>
      </c>
      <c r="J392" s="427"/>
    </row>
    <row r="393" spans="1:10" s="191" customFormat="1" ht="13.8">
      <c r="A393" s="184" t="s">
        <v>317</v>
      </c>
      <c r="B393" s="180"/>
      <c r="C393" s="223">
        <v>42</v>
      </c>
      <c r="D393" s="224" t="s">
        <v>255</v>
      </c>
      <c r="E393" s="182">
        <f t="shared" si="54"/>
        <v>100000</v>
      </c>
      <c r="F393" s="385">
        <f t="shared" si="54"/>
        <v>0</v>
      </c>
      <c r="G393" s="385">
        <f t="shared" si="54"/>
        <v>0</v>
      </c>
      <c r="H393" s="385">
        <f t="shared" si="54"/>
        <v>0</v>
      </c>
      <c r="I393" s="427">
        <v>0</v>
      </c>
      <c r="J393" s="427">
        <v>0</v>
      </c>
    </row>
    <row r="394" spans="1:10" s="191" customFormat="1" ht="13.8">
      <c r="A394" s="184" t="s">
        <v>317</v>
      </c>
      <c r="B394" s="180"/>
      <c r="C394" s="223">
        <v>421</v>
      </c>
      <c r="D394" s="224" t="s">
        <v>98</v>
      </c>
      <c r="E394" s="182">
        <f t="shared" si="54"/>
        <v>100000</v>
      </c>
      <c r="F394" s="385">
        <f t="shared" si="54"/>
        <v>0</v>
      </c>
      <c r="G394" s="385"/>
      <c r="H394" s="385"/>
      <c r="I394" s="427"/>
      <c r="J394" s="427"/>
    </row>
    <row r="395" spans="1:10" s="191" customFormat="1" ht="13.8" hidden="1">
      <c r="A395" s="184" t="s">
        <v>317</v>
      </c>
      <c r="B395" s="184">
        <v>91</v>
      </c>
      <c r="C395" s="225">
        <v>4214</v>
      </c>
      <c r="D395" s="226" t="s">
        <v>256</v>
      </c>
      <c r="E395" s="186">
        <v>100000</v>
      </c>
      <c r="F395" s="388">
        <v>0</v>
      </c>
      <c r="G395" s="388"/>
      <c r="H395" s="388"/>
      <c r="I395" s="427"/>
      <c r="J395" s="427"/>
    </row>
    <row r="396" spans="1:10" s="191" customFormat="1" ht="13.8">
      <c r="A396" s="188"/>
      <c r="B396" s="188"/>
      <c r="C396" s="233"/>
      <c r="D396" s="234"/>
      <c r="E396" s="190"/>
      <c r="F396" s="390"/>
      <c r="G396" s="390"/>
      <c r="H396" s="390"/>
      <c r="I396" s="347"/>
      <c r="J396" s="347"/>
    </row>
    <row r="397" spans="1:10" s="166" customFormat="1" ht="27.6">
      <c r="C397" s="274"/>
      <c r="D397" s="268" t="s">
        <v>251</v>
      </c>
      <c r="E397" s="175"/>
      <c r="F397" s="382"/>
      <c r="G397" s="382"/>
      <c r="H397" s="382"/>
      <c r="I397" s="344"/>
      <c r="J397" s="344"/>
    </row>
    <row r="398" spans="1:10" s="166" customFormat="1" ht="13.8">
      <c r="C398" s="274"/>
      <c r="D398" s="331" t="s">
        <v>257</v>
      </c>
      <c r="E398" s="177"/>
      <c r="F398" s="383"/>
      <c r="G398" s="383"/>
      <c r="H398" s="383"/>
      <c r="I398" s="345"/>
      <c r="J398" s="345"/>
    </row>
    <row r="399" spans="1:10" s="166" customFormat="1" ht="13.8">
      <c r="C399" s="274"/>
      <c r="D399" s="369" t="s">
        <v>339</v>
      </c>
      <c r="E399" s="263">
        <f t="shared" ref="E399:H401" si="55">SUM(E400)</f>
        <v>50000</v>
      </c>
      <c r="F399" s="377">
        <f t="shared" si="55"/>
        <v>1000000</v>
      </c>
      <c r="G399" s="377">
        <f t="shared" si="55"/>
        <v>500000</v>
      </c>
      <c r="H399" s="377">
        <f t="shared" si="55"/>
        <v>0</v>
      </c>
      <c r="I399" s="429">
        <f>AVERAGE(G399/F399*100)</f>
        <v>50</v>
      </c>
      <c r="J399" s="429">
        <f>AVERAGE(H399/G399*100)</f>
        <v>0</v>
      </c>
    </row>
    <row r="400" spans="1:10" s="191" customFormat="1" ht="13.8">
      <c r="A400" s="184" t="s">
        <v>353</v>
      </c>
      <c r="B400" s="180"/>
      <c r="C400" s="223">
        <v>42</v>
      </c>
      <c r="D400" s="224" t="s">
        <v>255</v>
      </c>
      <c r="E400" s="182">
        <f t="shared" si="55"/>
        <v>50000</v>
      </c>
      <c r="F400" s="385">
        <f t="shared" si="55"/>
        <v>1000000</v>
      </c>
      <c r="G400" s="385">
        <v>500000</v>
      </c>
      <c r="H400" s="385">
        <f t="shared" si="55"/>
        <v>0</v>
      </c>
      <c r="I400" s="427">
        <f t="shared" ref="I400:J402" si="56">AVERAGE(G400/F400*100)</f>
        <v>50</v>
      </c>
      <c r="J400" s="427">
        <f t="shared" si="56"/>
        <v>0</v>
      </c>
    </row>
    <row r="401" spans="1:10" s="191" customFormat="1" ht="13.8">
      <c r="A401" s="184" t="s">
        <v>353</v>
      </c>
      <c r="B401" s="180"/>
      <c r="C401" s="223">
        <v>421</v>
      </c>
      <c r="D401" s="224" t="s">
        <v>98</v>
      </c>
      <c r="E401" s="182">
        <f t="shared" si="55"/>
        <v>50000</v>
      </c>
      <c r="F401" s="385">
        <f t="shared" si="55"/>
        <v>1000000</v>
      </c>
      <c r="G401" s="385"/>
      <c r="H401" s="385"/>
      <c r="I401" s="427">
        <f t="shared" si="56"/>
        <v>0</v>
      </c>
      <c r="J401" s="427"/>
    </row>
    <row r="402" spans="1:10" s="191" customFormat="1" ht="13.8" hidden="1">
      <c r="A402" s="184" t="s">
        <v>353</v>
      </c>
      <c r="B402" s="184">
        <v>92</v>
      </c>
      <c r="C402" s="225">
        <v>4214</v>
      </c>
      <c r="D402" s="226" t="s">
        <v>256</v>
      </c>
      <c r="E402" s="186">
        <v>50000</v>
      </c>
      <c r="F402" s="388">
        <v>1000000</v>
      </c>
      <c r="G402" s="388"/>
      <c r="H402" s="388"/>
      <c r="I402" s="427">
        <f t="shared" si="56"/>
        <v>0</v>
      </c>
      <c r="J402" s="427"/>
    </row>
    <row r="403" spans="1:10" s="191" customFormat="1" ht="13.8">
      <c r="A403" s="188"/>
      <c r="B403" s="188"/>
      <c r="C403" s="233"/>
      <c r="D403" s="234"/>
      <c r="E403" s="190"/>
      <c r="F403" s="390"/>
      <c r="G403" s="390"/>
      <c r="H403" s="390"/>
      <c r="I403" s="347"/>
      <c r="J403" s="347"/>
    </row>
    <row r="404" spans="1:10" s="166" customFormat="1" ht="27.6">
      <c r="C404" s="274"/>
      <c r="D404" s="268" t="s">
        <v>266</v>
      </c>
      <c r="E404" s="175"/>
      <c r="F404" s="382"/>
      <c r="G404" s="382"/>
      <c r="H404" s="382"/>
      <c r="I404" s="344"/>
      <c r="J404" s="344"/>
    </row>
    <row r="405" spans="1:10" s="166" customFormat="1" ht="26.4">
      <c r="C405" s="274"/>
      <c r="D405" s="330" t="s">
        <v>258</v>
      </c>
      <c r="E405" s="177"/>
      <c r="F405" s="383"/>
      <c r="G405" s="383"/>
      <c r="H405" s="383"/>
      <c r="I405" s="345"/>
      <c r="J405" s="345"/>
    </row>
    <row r="406" spans="1:10" s="166" customFormat="1" ht="13.8">
      <c r="C406" s="274"/>
      <c r="D406" s="370" t="s">
        <v>340</v>
      </c>
      <c r="E406" s="263">
        <f>SUM(E407)</f>
        <v>100000</v>
      </c>
      <c r="F406" s="377">
        <f>SUM(F407+F410)</f>
        <v>800000</v>
      </c>
      <c r="G406" s="377">
        <f>SUM(G407+G410)</f>
        <v>700000</v>
      </c>
      <c r="H406" s="377">
        <f>SUM(H407+H410)</f>
        <v>1200000</v>
      </c>
      <c r="I406" s="429">
        <f>AVERAGE(G406/F406*100)</f>
        <v>87.5</v>
      </c>
      <c r="J406" s="429">
        <f>AVERAGE(H406/G406*100)</f>
        <v>171.42857142857142</v>
      </c>
    </row>
    <row r="407" spans="1:10" s="191" customFormat="1" ht="13.8">
      <c r="A407" s="184" t="s">
        <v>354</v>
      </c>
      <c r="B407" s="180"/>
      <c r="C407" s="223">
        <v>42</v>
      </c>
      <c r="D407" s="224" t="s">
        <v>255</v>
      </c>
      <c r="E407" s="182">
        <f>SUM(E408)</f>
        <v>100000</v>
      </c>
      <c r="F407" s="385">
        <f>SUM(F408)</f>
        <v>650000</v>
      </c>
      <c r="G407" s="385">
        <v>500000</v>
      </c>
      <c r="H407" s="385">
        <v>700000</v>
      </c>
      <c r="I407" s="427">
        <f t="shared" ref="I407:J412" si="57">AVERAGE(G407/F407*100)</f>
        <v>76.923076923076934</v>
      </c>
      <c r="J407" s="427">
        <f t="shared" si="57"/>
        <v>140</v>
      </c>
    </row>
    <row r="408" spans="1:10" s="191" customFormat="1" ht="13.8">
      <c r="A408" s="184" t="s">
        <v>354</v>
      </c>
      <c r="B408" s="180"/>
      <c r="C408" s="223">
        <v>421</v>
      </c>
      <c r="D408" s="224" t="s">
        <v>98</v>
      </c>
      <c r="E408" s="182">
        <f>SUM(E409)</f>
        <v>100000</v>
      </c>
      <c r="F408" s="385">
        <f>SUM(F409)</f>
        <v>650000</v>
      </c>
      <c r="G408" s="385"/>
      <c r="H408" s="385"/>
      <c r="I408" s="427">
        <f t="shared" si="57"/>
        <v>0</v>
      </c>
      <c r="J408" s="427"/>
    </row>
    <row r="409" spans="1:10" s="191" customFormat="1" ht="13.8" hidden="1">
      <c r="A409" s="184" t="s">
        <v>354</v>
      </c>
      <c r="B409" s="184">
        <v>93</v>
      </c>
      <c r="C409" s="225">
        <v>4213</v>
      </c>
      <c r="D409" s="226" t="s">
        <v>288</v>
      </c>
      <c r="E409" s="186">
        <v>100000</v>
      </c>
      <c r="F409" s="388">
        <v>650000</v>
      </c>
      <c r="G409" s="388"/>
      <c r="H409" s="388"/>
      <c r="I409" s="427">
        <f t="shared" si="57"/>
        <v>0</v>
      </c>
      <c r="J409" s="427"/>
    </row>
    <row r="410" spans="1:10" s="191" customFormat="1" ht="13.8">
      <c r="A410" s="184" t="s">
        <v>354</v>
      </c>
      <c r="B410" s="180"/>
      <c r="C410" s="223">
        <v>45</v>
      </c>
      <c r="D410" s="224" t="s">
        <v>270</v>
      </c>
      <c r="E410" s="182">
        <f>SUM(E411)</f>
        <v>645000</v>
      </c>
      <c r="F410" s="385">
        <f>SUM(F411)</f>
        <v>150000</v>
      </c>
      <c r="G410" s="385">
        <v>200000</v>
      </c>
      <c r="H410" s="385">
        <v>500000</v>
      </c>
      <c r="I410" s="427">
        <f t="shared" si="57"/>
        <v>133.33333333333331</v>
      </c>
      <c r="J410" s="427">
        <f t="shared" si="57"/>
        <v>250</v>
      </c>
    </row>
    <row r="411" spans="1:10" s="191" customFormat="1" ht="13.8">
      <c r="A411" s="184" t="s">
        <v>354</v>
      </c>
      <c r="B411" s="180"/>
      <c r="C411" s="223">
        <v>451</v>
      </c>
      <c r="D411" s="224" t="s">
        <v>104</v>
      </c>
      <c r="E411" s="182">
        <f>SUM(E412)</f>
        <v>645000</v>
      </c>
      <c r="F411" s="385">
        <f>SUM(F412)</f>
        <v>150000</v>
      </c>
      <c r="G411" s="385"/>
      <c r="H411" s="385"/>
      <c r="I411" s="427">
        <f t="shared" si="57"/>
        <v>0</v>
      </c>
      <c r="J411" s="427"/>
    </row>
    <row r="412" spans="1:10" s="191" customFormat="1" ht="13.8" hidden="1">
      <c r="A412" s="184" t="s">
        <v>354</v>
      </c>
      <c r="B412" s="184">
        <v>94</v>
      </c>
      <c r="C412" s="225">
        <v>4511</v>
      </c>
      <c r="D412" s="226" t="s">
        <v>104</v>
      </c>
      <c r="E412" s="186">
        <v>645000</v>
      </c>
      <c r="F412" s="388">
        <v>150000</v>
      </c>
      <c r="G412" s="388"/>
      <c r="H412" s="388"/>
      <c r="I412" s="427">
        <f t="shared" si="57"/>
        <v>0</v>
      </c>
      <c r="J412" s="427"/>
    </row>
    <row r="413" spans="1:10" s="191" customFormat="1" ht="14.4" thickBot="1">
      <c r="A413" s="188"/>
      <c r="B413" s="188"/>
      <c r="C413" s="233"/>
      <c r="D413" s="234"/>
      <c r="E413" s="190"/>
      <c r="F413" s="390"/>
      <c r="G413" s="390"/>
      <c r="H413" s="390"/>
      <c r="I413" s="347"/>
      <c r="J413" s="347"/>
    </row>
    <row r="414" spans="1:10" s="170" customFormat="1" ht="16.2" thickBot="1">
      <c r="A414" s="779" t="s">
        <v>289</v>
      </c>
      <c r="B414" s="780"/>
      <c r="C414" s="780"/>
      <c r="D414" s="780"/>
      <c r="E414" s="294">
        <f>SUM(E418+E431+E438+E458+E465+E472)</f>
        <v>1645000</v>
      </c>
      <c r="F414" s="413">
        <f>SUM(F418+F431+F438+F448+F458+F465+F472)</f>
        <v>3510000</v>
      </c>
      <c r="G414" s="413">
        <f>SUM(G418+G431+G438+G448+G458+G465+G472)</f>
        <v>1380000</v>
      </c>
      <c r="H414" s="413">
        <f>SUM(H418+H431+H438+H448+H458+H465+H472)</f>
        <v>1570000</v>
      </c>
      <c r="I414" s="343">
        <f>AVERAGE(G414/F414*100)</f>
        <v>39.316239316239319</v>
      </c>
      <c r="J414" s="343">
        <f>AVERAGE(H414/G414*100)</f>
        <v>113.76811594202898</v>
      </c>
    </row>
    <row r="415" spans="1:10" s="183" customFormat="1" ht="13.8">
      <c r="C415" s="295"/>
      <c r="D415" s="280"/>
      <c r="E415" s="292"/>
      <c r="F415" s="403"/>
      <c r="G415" s="403"/>
      <c r="H415" s="403"/>
      <c r="I415" s="342"/>
      <c r="J415" s="342"/>
    </row>
    <row r="416" spans="1:10" s="154" customFormat="1" ht="27.6">
      <c r="A416" s="187"/>
      <c r="C416" s="260"/>
      <c r="D416" s="268" t="s">
        <v>251</v>
      </c>
      <c r="E416" s="175"/>
      <c r="F416" s="382"/>
      <c r="G416" s="382"/>
      <c r="H416" s="382"/>
      <c r="I416" s="352"/>
      <c r="J416" s="352"/>
    </row>
    <row r="417" spans="1:10" s="166" customFormat="1" ht="14.25" customHeight="1">
      <c r="C417" s="274"/>
      <c r="D417" s="331" t="s">
        <v>200</v>
      </c>
      <c r="E417" s="284"/>
      <c r="F417" s="383"/>
      <c r="G417" s="411"/>
      <c r="H417" s="411"/>
      <c r="I417" s="353"/>
      <c r="J417" s="353"/>
    </row>
    <row r="418" spans="1:10" s="166" customFormat="1" ht="13.8">
      <c r="C418" s="274"/>
      <c r="D418" s="370" t="s">
        <v>341</v>
      </c>
      <c r="E418" s="263">
        <f>SUM(E419+E424)</f>
        <v>0</v>
      </c>
      <c r="F418" s="377">
        <f>SUM(F419+F424)</f>
        <v>160000</v>
      </c>
      <c r="G418" s="377">
        <f>SUM(G419+G424)</f>
        <v>150000</v>
      </c>
      <c r="H418" s="377">
        <f>SUM(H419+H424)</f>
        <v>100000</v>
      </c>
      <c r="I418" s="429">
        <f>AVERAGE(G418/F418*100)</f>
        <v>93.75</v>
      </c>
      <c r="J418" s="429">
        <f>AVERAGE(H418/G418*100)</f>
        <v>66.666666666666657</v>
      </c>
    </row>
    <row r="419" spans="1:10" s="191" customFormat="1" ht="13.8">
      <c r="A419" s="184" t="s">
        <v>318</v>
      </c>
      <c r="B419" s="180"/>
      <c r="C419" s="223">
        <v>32</v>
      </c>
      <c r="D419" s="224" t="s">
        <v>48</v>
      </c>
      <c r="E419" s="182">
        <f>SUM(E420+E422)</f>
        <v>0</v>
      </c>
      <c r="F419" s="385">
        <f>SUM(F420+F422)</f>
        <v>85000</v>
      </c>
      <c r="G419" s="385">
        <v>50000</v>
      </c>
      <c r="H419" s="385">
        <v>50000</v>
      </c>
      <c r="I419" s="427">
        <f t="shared" ref="I419:J426" si="58">AVERAGE(G419/F419*100)</f>
        <v>58.82352941176471</v>
      </c>
      <c r="J419" s="427">
        <f t="shared" si="58"/>
        <v>100</v>
      </c>
    </row>
    <row r="420" spans="1:10" s="191" customFormat="1" ht="13.8">
      <c r="A420" s="184" t="s">
        <v>318</v>
      </c>
      <c r="B420" s="180"/>
      <c r="C420" s="223">
        <v>322</v>
      </c>
      <c r="D420" s="224" t="s">
        <v>53</v>
      </c>
      <c r="E420" s="182">
        <f>SUM(E421)</f>
        <v>0</v>
      </c>
      <c r="F420" s="385">
        <f>SUM(F421)</f>
        <v>15000</v>
      </c>
      <c r="G420" s="385"/>
      <c r="H420" s="385"/>
      <c r="I420" s="427">
        <f t="shared" si="58"/>
        <v>0</v>
      </c>
      <c r="J420" s="427"/>
    </row>
    <row r="421" spans="1:10" s="191" customFormat="1" ht="13.8" hidden="1">
      <c r="A421" s="184" t="s">
        <v>318</v>
      </c>
      <c r="B421" s="327">
        <v>95</v>
      </c>
      <c r="C421" s="225">
        <v>3224</v>
      </c>
      <c r="D421" s="226" t="s">
        <v>194</v>
      </c>
      <c r="E421" s="296">
        <v>0</v>
      </c>
      <c r="F421" s="388">
        <v>15000</v>
      </c>
      <c r="G421" s="388"/>
      <c r="H421" s="388"/>
      <c r="I421" s="427">
        <f t="shared" si="58"/>
        <v>0</v>
      </c>
      <c r="J421" s="427"/>
    </row>
    <row r="422" spans="1:10" s="191" customFormat="1" ht="13.8">
      <c r="A422" s="184" t="s">
        <v>318</v>
      </c>
      <c r="B422" s="180"/>
      <c r="C422" s="223">
        <v>323</v>
      </c>
      <c r="D422" s="224" t="s">
        <v>57</v>
      </c>
      <c r="E422" s="182">
        <f>SUM(E423)</f>
        <v>0</v>
      </c>
      <c r="F422" s="385">
        <f>SUM(F423)</f>
        <v>70000</v>
      </c>
      <c r="G422" s="385"/>
      <c r="H422" s="385"/>
      <c r="I422" s="427">
        <f t="shared" si="58"/>
        <v>0</v>
      </c>
      <c r="J422" s="427"/>
    </row>
    <row r="423" spans="1:10" s="191" customFormat="1" ht="13.8" hidden="1">
      <c r="A423" s="184" t="s">
        <v>318</v>
      </c>
      <c r="B423" s="184">
        <v>96</v>
      </c>
      <c r="C423" s="225">
        <v>3232</v>
      </c>
      <c r="D423" s="226" t="s">
        <v>247</v>
      </c>
      <c r="E423" s="186">
        <v>0</v>
      </c>
      <c r="F423" s="388">
        <v>70000</v>
      </c>
      <c r="G423" s="388"/>
      <c r="H423" s="388"/>
      <c r="I423" s="427">
        <f t="shared" si="58"/>
        <v>0</v>
      </c>
      <c r="J423" s="427"/>
    </row>
    <row r="424" spans="1:10" s="191" customFormat="1" ht="13.8">
      <c r="A424" s="184" t="s">
        <v>318</v>
      </c>
      <c r="B424" s="180"/>
      <c r="C424" s="223">
        <v>42</v>
      </c>
      <c r="D424" s="224" t="s">
        <v>255</v>
      </c>
      <c r="E424" s="182">
        <f>SUM(E425)</f>
        <v>0</v>
      </c>
      <c r="F424" s="385">
        <f>SUM(F425)</f>
        <v>75000</v>
      </c>
      <c r="G424" s="385">
        <v>100000</v>
      </c>
      <c r="H424" s="385">
        <v>50000</v>
      </c>
      <c r="I424" s="427">
        <f t="shared" si="58"/>
        <v>133.33333333333331</v>
      </c>
      <c r="J424" s="427">
        <f t="shared" si="58"/>
        <v>50</v>
      </c>
    </row>
    <row r="425" spans="1:10" s="191" customFormat="1" ht="13.8">
      <c r="A425" s="184" t="s">
        <v>318</v>
      </c>
      <c r="B425" s="180"/>
      <c r="C425" s="223">
        <v>422</v>
      </c>
      <c r="D425" s="224" t="s">
        <v>100</v>
      </c>
      <c r="E425" s="182">
        <f>SUM(E426)</f>
        <v>0</v>
      </c>
      <c r="F425" s="385">
        <f>SUM(F426)</f>
        <v>75000</v>
      </c>
      <c r="G425" s="385"/>
      <c r="H425" s="385"/>
      <c r="I425" s="427">
        <f t="shared" si="58"/>
        <v>0</v>
      </c>
      <c r="J425" s="427"/>
    </row>
    <row r="426" spans="1:10" s="191" customFormat="1" ht="13.8" hidden="1">
      <c r="A426" s="184" t="s">
        <v>318</v>
      </c>
      <c r="B426" s="184">
        <v>97</v>
      </c>
      <c r="C426" s="225">
        <v>4227</v>
      </c>
      <c r="D426" s="226" t="s">
        <v>103</v>
      </c>
      <c r="E426" s="186">
        <v>0</v>
      </c>
      <c r="F426" s="388">
        <v>75000</v>
      </c>
      <c r="G426" s="388"/>
      <c r="H426" s="388"/>
      <c r="I426" s="427">
        <f t="shared" si="58"/>
        <v>0</v>
      </c>
      <c r="J426" s="427"/>
    </row>
    <row r="427" spans="1:10" s="191" customFormat="1" ht="13.8">
      <c r="A427" s="188"/>
      <c r="B427" s="188"/>
      <c r="C427" s="233"/>
      <c r="D427" s="234"/>
      <c r="E427" s="190"/>
      <c r="F427" s="390"/>
      <c r="G427" s="390"/>
      <c r="H427" s="390"/>
      <c r="I427" s="347"/>
      <c r="J427" s="347"/>
    </row>
    <row r="428" spans="1:10" s="187" customFormat="1" ht="15">
      <c r="C428" s="260"/>
      <c r="D428" s="287"/>
      <c r="E428" s="293"/>
      <c r="F428" s="412"/>
      <c r="G428" s="412"/>
      <c r="H428" s="412"/>
      <c r="I428" s="342"/>
      <c r="J428" s="342"/>
    </row>
    <row r="429" spans="1:10" s="154" customFormat="1" ht="30" customHeight="1">
      <c r="A429" s="187"/>
      <c r="C429" s="260"/>
      <c r="D429" s="268" t="s">
        <v>251</v>
      </c>
      <c r="E429" s="175"/>
      <c r="F429" s="382"/>
      <c r="G429" s="382"/>
      <c r="H429" s="382"/>
      <c r="I429" s="352"/>
      <c r="J429" s="352"/>
    </row>
    <row r="430" spans="1:10" s="166" customFormat="1" ht="14.25" customHeight="1">
      <c r="C430" s="274"/>
      <c r="D430" s="331" t="s">
        <v>259</v>
      </c>
      <c r="E430" s="284"/>
      <c r="F430" s="383"/>
      <c r="G430" s="411"/>
      <c r="H430" s="411"/>
      <c r="I430" s="353"/>
      <c r="J430" s="353"/>
    </row>
    <row r="431" spans="1:10" s="166" customFormat="1" ht="13.8">
      <c r="C431" s="274"/>
      <c r="D431" s="369" t="s">
        <v>342</v>
      </c>
      <c r="E431" s="263">
        <f t="shared" ref="E431:H433" si="59">SUM(E432)</f>
        <v>350000</v>
      </c>
      <c r="F431" s="377">
        <f t="shared" si="59"/>
        <v>1000000</v>
      </c>
      <c r="G431" s="377">
        <f t="shared" si="59"/>
        <v>500000</v>
      </c>
      <c r="H431" s="377">
        <f t="shared" si="59"/>
        <v>200000</v>
      </c>
      <c r="I431" s="429">
        <f>AVERAGE(G431/F431*100)</f>
        <v>50</v>
      </c>
      <c r="J431" s="429">
        <f>AVERAGE(H431/G431*100)</f>
        <v>40</v>
      </c>
    </row>
    <row r="432" spans="1:10" s="191" customFormat="1" ht="13.8">
      <c r="A432" s="184" t="s">
        <v>355</v>
      </c>
      <c r="B432" s="180"/>
      <c r="C432" s="223">
        <v>42</v>
      </c>
      <c r="D432" s="224" t="s">
        <v>255</v>
      </c>
      <c r="E432" s="182">
        <f t="shared" si="59"/>
        <v>350000</v>
      </c>
      <c r="F432" s="385">
        <f t="shared" si="59"/>
        <v>1000000</v>
      </c>
      <c r="G432" s="385">
        <v>500000</v>
      </c>
      <c r="H432" s="385">
        <v>200000</v>
      </c>
      <c r="I432" s="427">
        <f t="shared" ref="I432:J434" si="60">AVERAGE(G432/F432*100)</f>
        <v>50</v>
      </c>
      <c r="J432" s="427">
        <f t="shared" si="60"/>
        <v>40</v>
      </c>
    </row>
    <row r="433" spans="1:10" s="191" customFormat="1" ht="13.8">
      <c r="A433" s="184" t="s">
        <v>355</v>
      </c>
      <c r="B433" s="180"/>
      <c r="C433" s="223">
        <v>421</v>
      </c>
      <c r="D433" s="224" t="s">
        <v>98</v>
      </c>
      <c r="E433" s="182">
        <f t="shared" si="59"/>
        <v>350000</v>
      </c>
      <c r="F433" s="385">
        <f t="shared" si="59"/>
        <v>1000000</v>
      </c>
      <c r="G433" s="385"/>
      <c r="H433" s="385"/>
      <c r="I433" s="427">
        <f t="shared" si="60"/>
        <v>0</v>
      </c>
      <c r="J433" s="427"/>
    </row>
    <row r="434" spans="1:10" s="191" customFormat="1" ht="13.8" hidden="1">
      <c r="A434" s="184" t="s">
        <v>355</v>
      </c>
      <c r="B434" s="184">
        <v>98</v>
      </c>
      <c r="C434" s="225">
        <v>4212</v>
      </c>
      <c r="D434" s="226" t="s">
        <v>99</v>
      </c>
      <c r="E434" s="186">
        <v>350000</v>
      </c>
      <c r="F434" s="388">
        <v>1000000</v>
      </c>
      <c r="G434" s="388"/>
      <c r="H434" s="388"/>
      <c r="I434" s="427">
        <f t="shared" si="60"/>
        <v>0</v>
      </c>
      <c r="J434" s="427"/>
    </row>
    <row r="435" spans="1:10" s="191" customFormat="1" ht="13.8">
      <c r="A435" s="188"/>
      <c r="B435" s="188"/>
      <c r="C435" s="233"/>
      <c r="D435" s="234"/>
      <c r="E435" s="190"/>
      <c r="F435" s="390"/>
      <c r="G435" s="390"/>
      <c r="H435" s="390"/>
      <c r="I435" s="347"/>
      <c r="J435" s="347"/>
    </row>
    <row r="436" spans="1:10" s="166" customFormat="1" ht="13.8">
      <c r="C436" s="274"/>
      <c r="D436" s="281" t="s">
        <v>347</v>
      </c>
      <c r="E436" s="175"/>
      <c r="F436" s="382"/>
      <c r="G436" s="382"/>
      <c r="H436" s="382"/>
      <c r="I436" s="352"/>
      <c r="J436" s="352"/>
    </row>
    <row r="437" spans="1:10" s="166" customFormat="1" ht="14.25" customHeight="1">
      <c r="C437" s="274"/>
      <c r="D437" s="331" t="s">
        <v>200</v>
      </c>
      <c r="E437" s="177"/>
      <c r="F437" s="383"/>
      <c r="G437" s="411"/>
      <c r="H437" s="383"/>
      <c r="I437" s="353"/>
      <c r="J437" s="353"/>
    </row>
    <row r="438" spans="1:10" s="166" customFormat="1" ht="13.8">
      <c r="C438" s="274"/>
      <c r="D438" s="370" t="s">
        <v>343</v>
      </c>
      <c r="E438" s="263">
        <f>SUM(E439+E442)</f>
        <v>645000</v>
      </c>
      <c r="F438" s="377">
        <f>SUM(F439+F442)</f>
        <v>1300000</v>
      </c>
      <c r="G438" s="377">
        <f>SUM(G439+G442)</f>
        <v>150000</v>
      </c>
      <c r="H438" s="377">
        <f>SUM(H439+H442)</f>
        <v>10000</v>
      </c>
      <c r="I438" s="429">
        <f>AVERAGE(G438/F438*100)</f>
        <v>11.538461538461538</v>
      </c>
      <c r="J438" s="429">
        <f>AVERAGE(H438/G438*100)</f>
        <v>6.666666666666667</v>
      </c>
    </row>
    <row r="439" spans="1:10" s="191" customFormat="1" ht="13.8">
      <c r="A439" s="184" t="s">
        <v>356</v>
      </c>
      <c r="B439" s="180"/>
      <c r="C439" s="223">
        <v>32</v>
      </c>
      <c r="D439" s="224" t="s">
        <v>48</v>
      </c>
      <c r="E439" s="182">
        <f>SUM(E440)</f>
        <v>0</v>
      </c>
      <c r="F439" s="385">
        <f>SUM(F440)</f>
        <v>300000</v>
      </c>
      <c r="G439" s="385">
        <v>50000</v>
      </c>
      <c r="H439" s="385">
        <v>10000</v>
      </c>
      <c r="I439" s="427">
        <f t="shared" ref="I439:J444" si="61">AVERAGE(G439/F439*100)</f>
        <v>16.666666666666664</v>
      </c>
      <c r="J439" s="427">
        <f t="shared" si="61"/>
        <v>20</v>
      </c>
    </row>
    <row r="440" spans="1:10" s="191" customFormat="1" ht="13.8">
      <c r="A440" s="184" t="s">
        <v>356</v>
      </c>
      <c r="B440" s="180"/>
      <c r="C440" s="223">
        <v>323</v>
      </c>
      <c r="D440" s="224" t="s">
        <v>57</v>
      </c>
      <c r="E440" s="182">
        <f>SUM(E441)</f>
        <v>0</v>
      </c>
      <c r="F440" s="385">
        <f>SUM(F441)</f>
        <v>300000</v>
      </c>
      <c r="G440" s="385"/>
      <c r="H440" s="385"/>
      <c r="I440" s="427">
        <f t="shared" si="61"/>
        <v>0</v>
      </c>
      <c r="J440" s="427"/>
    </row>
    <row r="441" spans="1:10" s="191" customFormat="1" ht="13.8" hidden="1">
      <c r="A441" s="184" t="s">
        <v>356</v>
      </c>
      <c r="B441" s="184">
        <v>99</v>
      </c>
      <c r="C441" s="225">
        <v>3232</v>
      </c>
      <c r="D441" s="226" t="s">
        <v>247</v>
      </c>
      <c r="E441" s="186">
        <v>0</v>
      </c>
      <c r="F441" s="388">
        <v>300000</v>
      </c>
      <c r="G441" s="388"/>
      <c r="H441" s="388"/>
      <c r="I441" s="427">
        <f t="shared" si="61"/>
        <v>0</v>
      </c>
      <c r="J441" s="427"/>
    </row>
    <row r="442" spans="1:10" s="191" customFormat="1" ht="13.8">
      <c r="A442" s="184" t="s">
        <v>356</v>
      </c>
      <c r="B442" s="180"/>
      <c r="C442" s="223">
        <v>45</v>
      </c>
      <c r="D442" s="224" t="s">
        <v>270</v>
      </c>
      <c r="E442" s="182">
        <f t="shared" ref="E442:H443" si="62">SUM(E443)</f>
        <v>645000</v>
      </c>
      <c r="F442" s="385">
        <f t="shared" si="62"/>
        <v>1000000</v>
      </c>
      <c r="G442" s="385">
        <v>100000</v>
      </c>
      <c r="H442" s="385">
        <f t="shared" si="62"/>
        <v>0</v>
      </c>
      <c r="I442" s="427">
        <f t="shared" si="61"/>
        <v>10</v>
      </c>
      <c r="J442" s="427">
        <f t="shared" si="61"/>
        <v>0</v>
      </c>
    </row>
    <row r="443" spans="1:10" s="191" customFormat="1" ht="13.8">
      <c r="A443" s="184" t="s">
        <v>356</v>
      </c>
      <c r="B443" s="180"/>
      <c r="C443" s="223">
        <v>451</v>
      </c>
      <c r="D443" s="224" t="s">
        <v>104</v>
      </c>
      <c r="E443" s="182">
        <f t="shared" si="62"/>
        <v>645000</v>
      </c>
      <c r="F443" s="385">
        <f t="shared" si="62"/>
        <v>1000000</v>
      </c>
      <c r="G443" s="385"/>
      <c r="H443" s="385"/>
      <c r="I443" s="427">
        <f t="shared" si="61"/>
        <v>0</v>
      </c>
      <c r="J443" s="427"/>
    </row>
    <row r="444" spans="1:10" s="191" customFormat="1" ht="13.8" hidden="1">
      <c r="A444" s="184" t="s">
        <v>356</v>
      </c>
      <c r="B444" s="184">
        <v>100</v>
      </c>
      <c r="C444" s="225">
        <v>4511</v>
      </c>
      <c r="D444" s="226" t="s">
        <v>104</v>
      </c>
      <c r="E444" s="186">
        <v>645000</v>
      </c>
      <c r="F444" s="388">
        <v>1000000</v>
      </c>
      <c r="G444" s="388"/>
      <c r="H444" s="388"/>
      <c r="I444" s="427">
        <f t="shared" si="61"/>
        <v>0</v>
      </c>
      <c r="J444" s="427"/>
    </row>
    <row r="445" spans="1:10" s="191" customFormat="1" ht="13.8">
      <c r="A445" s="188"/>
      <c r="B445" s="188"/>
      <c r="C445" s="233"/>
      <c r="D445" s="234"/>
      <c r="E445" s="190"/>
      <c r="F445" s="390"/>
      <c r="G445" s="390"/>
      <c r="H445" s="390"/>
      <c r="I445" s="347"/>
      <c r="J445" s="347"/>
    </row>
    <row r="446" spans="1:10" s="154" customFormat="1" ht="30" customHeight="1">
      <c r="A446" s="187"/>
      <c r="C446" s="260"/>
      <c r="D446" s="268" t="s">
        <v>251</v>
      </c>
      <c r="E446" s="175"/>
      <c r="F446" s="382"/>
      <c r="G446" s="382"/>
      <c r="H446" s="382"/>
      <c r="I446" s="352"/>
      <c r="J446" s="352"/>
    </row>
    <row r="447" spans="1:10" s="166" customFormat="1" ht="14.25" customHeight="1">
      <c r="C447" s="274"/>
      <c r="D447" s="331" t="s">
        <v>259</v>
      </c>
      <c r="E447" s="284"/>
      <c r="F447" s="383"/>
      <c r="G447" s="411"/>
      <c r="H447" s="411"/>
      <c r="I447" s="353"/>
      <c r="J447" s="353"/>
    </row>
    <row r="448" spans="1:10" s="166" customFormat="1" ht="13.8">
      <c r="C448" s="274"/>
      <c r="D448" s="369" t="s">
        <v>358</v>
      </c>
      <c r="E448" s="263">
        <f>SUM(E449+E452)</f>
        <v>0</v>
      </c>
      <c r="F448" s="377">
        <f>SUM(F449+F452)</f>
        <v>300000</v>
      </c>
      <c r="G448" s="377">
        <f>SUM(G449+G452)</f>
        <v>100000</v>
      </c>
      <c r="H448" s="377">
        <f>SUM(H449+H452)</f>
        <v>1000000</v>
      </c>
      <c r="I448" s="429">
        <f>AVERAGE(G448/F448*100)</f>
        <v>33.333333333333329</v>
      </c>
      <c r="J448" s="429">
        <f>AVERAGE(H448/G448*100)</f>
        <v>1000</v>
      </c>
    </row>
    <row r="449" spans="1:10" s="210" customFormat="1" ht="13.8">
      <c r="A449" s="327" t="s">
        <v>357</v>
      </c>
      <c r="B449" s="180"/>
      <c r="C449" s="223">
        <v>41</v>
      </c>
      <c r="D449" s="224" t="s">
        <v>253</v>
      </c>
      <c r="E449" s="182">
        <f t="shared" ref="E449:H450" si="63">SUM(E450)</f>
        <v>0</v>
      </c>
      <c r="F449" s="385">
        <f t="shared" si="63"/>
        <v>250000</v>
      </c>
      <c r="G449" s="385">
        <f t="shared" si="63"/>
        <v>0</v>
      </c>
      <c r="H449" s="385">
        <f t="shared" si="63"/>
        <v>0</v>
      </c>
      <c r="I449" s="427">
        <f t="shared" ref="I449:J454" si="64">AVERAGE(G449/F449*100)</f>
        <v>0</v>
      </c>
      <c r="J449" s="427"/>
    </row>
    <row r="450" spans="1:10" s="191" customFormat="1" ht="13.8">
      <c r="A450" s="327" t="s">
        <v>357</v>
      </c>
      <c r="B450" s="180"/>
      <c r="C450" s="223">
        <v>411</v>
      </c>
      <c r="D450" s="224" t="s">
        <v>96</v>
      </c>
      <c r="E450" s="182">
        <f t="shared" si="63"/>
        <v>0</v>
      </c>
      <c r="F450" s="385">
        <f t="shared" si="63"/>
        <v>250000</v>
      </c>
      <c r="G450" s="385"/>
      <c r="H450" s="385"/>
      <c r="I450" s="427">
        <f t="shared" si="64"/>
        <v>0</v>
      </c>
      <c r="J450" s="427"/>
    </row>
    <row r="451" spans="1:10" s="191" customFormat="1" ht="13.8" hidden="1">
      <c r="A451" s="327" t="s">
        <v>357</v>
      </c>
      <c r="B451" s="184">
        <v>101</v>
      </c>
      <c r="C451" s="225">
        <v>4111</v>
      </c>
      <c r="D451" s="226" t="s">
        <v>41</v>
      </c>
      <c r="E451" s="186">
        <v>0</v>
      </c>
      <c r="F451" s="388">
        <v>250000</v>
      </c>
      <c r="G451" s="388"/>
      <c r="H451" s="388"/>
      <c r="I451" s="427">
        <f t="shared" si="64"/>
        <v>0</v>
      </c>
      <c r="J451" s="427"/>
    </row>
    <row r="452" spans="1:10" s="191" customFormat="1" ht="13.8">
      <c r="A452" s="327" t="s">
        <v>357</v>
      </c>
      <c r="B452" s="180"/>
      <c r="C452" s="223">
        <v>42</v>
      </c>
      <c r="D452" s="224" t="s">
        <v>255</v>
      </c>
      <c r="E452" s="182">
        <f>SUM(E453)</f>
        <v>0</v>
      </c>
      <c r="F452" s="385">
        <f>SUM(F453)</f>
        <v>50000</v>
      </c>
      <c r="G452" s="385">
        <v>100000</v>
      </c>
      <c r="H452" s="385">
        <v>1000000</v>
      </c>
      <c r="I452" s="427">
        <f t="shared" si="64"/>
        <v>200</v>
      </c>
      <c r="J452" s="427">
        <f t="shared" si="64"/>
        <v>1000</v>
      </c>
    </row>
    <row r="453" spans="1:10" s="191" customFormat="1" ht="13.8">
      <c r="A453" s="327" t="s">
        <v>357</v>
      </c>
      <c r="B453" s="180"/>
      <c r="C453" s="223">
        <v>421</v>
      </c>
      <c r="D453" s="224" t="s">
        <v>98</v>
      </c>
      <c r="E453" s="182">
        <f>SUM(E454)</f>
        <v>0</v>
      </c>
      <c r="F453" s="385">
        <f>SUM(F454)</f>
        <v>50000</v>
      </c>
      <c r="G453" s="385"/>
      <c r="H453" s="385"/>
      <c r="I453" s="427">
        <f t="shared" si="64"/>
        <v>0</v>
      </c>
      <c r="J453" s="427"/>
    </row>
    <row r="454" spans="1:10" s="191" customFormat="1" ht="13.8" hidden="1">
      <c r="A454" s="327" t="s">
        <v>357</v>
      </c>
      <c r="B454" s="184">
        <v>102</v>
      </c>
      <c r="C454" s="225">
        <v>4214</v>
      </c>
      <c r="D454" s="226" t="s">
        <v>256</v>
      </c>
      <c r="E454" s="186">
        <v>0</v>
      </c>
      <c r="F454" s="388">
        <v>50000</v>
      </c>
      <c r="G454" s="388"/>
      <c r="H454" s="388"/>
      <c r="I454" s="427">
        <f t="shared" si="64"/>
        <v>0</v>
      </c>
      <c r="J454" s="427"/>
    </row>
    <row r="455" spans="1:10" s="191" customFormat="1" ht="13.8">
      <c r="A455" s="188"/>
      <c r="B455" s="188"/>
      <c r="C455" s="233"/>
      <c r="D455" s="234"/>
      <c r="E455" s="190"/>
      <c r="F455" s="390"/>
      <c r="G455" s="390"/>
      <c r="H455" s="390"/>
      <c r="I455" s="347"/>
      <c r="J455" s="347"/>
    </row>
    <row r="456" spans="1:10" s="166" customFormat="1" ht="27.6">
      <c r="C456" s="274"/>
      <c r="D456" s="268" t="s">
        <v>260</v>
      </c>
      <c r="E456" s="175"/>
      <c r="F456" s="382"/>
      <c r="G456" s="382"/>
      <c r="H456" s="382"/>
      <c r="I456" s="352"/>
      <c r="J456" s="352"/>
    </row>
    <row r="457" spans="1:10" s="166" customFormat="1" ht="13.8">
      <c r="C457" s="274"/>
      <c r="D457" s="331" t="s">
        <v>261</v>
      </c>
      <c r="E457" s="177"/>
      <c r="F457" s="383"/>
      <c r="G457" s="411"/>
      <c r="H457" s="411"/>
      <c r="I457" s="353"/>
      <c r="J457" s="353"/>
    </row>
    <row r="458" spans="1:10" s="166" customFormat="1" ht="13.8">
      <c r="C458" s="274"/>
      <c r="D458" s="370" t="s">
        <v>359</v>
      </c>
      <c r="E458" s="263">
        <f t="shared" ref="E458:H460" si="65">SUM(E459)</f>
        <v>500000</v>
      </c>
      <c r="F458" s="377">
        <f t="shared" si="65"/>
        <v>150000</v>
      </c>
      <c r="G458" s="377">
        <f t="shared" si="65"/>
        <v>100000</v>
      </c>
      <c r="H458" s="377">
        <f t="shared" si="65"/>
        <v>100000</v>
      </c>
      <c r="I458" s="429">
        <f>AVERAGE(G458/F458*100)</f>
        <v>66.666666666666657</v>
      </c>
      <c r="J458" s="429">
        <f>AVERAGE(H458/G458*100)</f>
        <v>100</v>
      </c>
    </row>
    <row r="459" spans="1:10" s="191" customFormat="1" ht="13.8">
      <c r="A459" s="327" t="s">
        <v>360</v>
      </c>
      <c r="B459" s="180"/>
      <c r="C459" s="223">
        <v>42</v>
      </c>
      <c r="D459" s="224" t="s">
        <v>255</v>
      </c>
      <c r="E459" s="182">
        <f t="shared" si="65"/>
        <v>500000</v>
      </c>
      <c r="F459" s="385">
        <f t="shared" si="65"/>
        <v>150000</v>
      </c>
      <c r="G459" s="385">
        <v>100000</v>
      </c>
      <c r="H459" s="385">
        <v>100000</v>
      </c>
      <c r="I459" s="427">
        <f t="shared" ref="I459:J461" si="66">AVERAGE(G459/F459*100)</f>
        <v>66.666666666666657</v>
      </c>
      <c r="J459" s="427">
        <f t="shared" si="66"/>
        <v>100</v>
      </c>
    </row>
    <row r="460" spans="1:10" s="191" customFormat="1" ht="13.8">
      <c r="A460" s="327" t="s">
        <v>360</v>
      </c>
      <c r="B460" s="180"/>
      <c r="C460" s="223">
        <v>421</v>
      </c>
      <c r="D460" s="224" t="s">
        <v>98</v>
      </c>
      <c r="E460" s="182">
        <f t="shared" si="65"/>
        <v>500000</v>
      </c>
      <c r="F460" s="385">
        <f t="shared" si="65"/>
        <v>150000</v>
      </c>
      <c r="G460" s="385"/>
      <c r="H460" s="385"/>
      <c r="I460" s="427">
        <f t="shared" si="66"/>
        <v>0</v>
      </c>
      <c r="J460" s="427"/>
    </row>
    <row r="461" spans="1:10" s="191" customFormat="1" ht="13.8" hidden="1">
      <c r="A461" s="327" t="s">
        <v>360</v>
      </c>
      <c r="B461" s="184">
        <v>103</v>
      </c>
      <c r="C461" s="225">
        <v>4214</v>
      </c>
      <c r="D461" s="226" t="s">
        <v>256</v>
      </c>
      <c r="E461" s="186">
        <v>500000</v>
      </c>
      <c r="F461" s="388">
        <v>150000</v>
      </c>
      <c r="G461" s="388"/>
      <c r="H461" s="388"/>
      <c r="I461" s="427">
        <f t="shared" si="66"/>
        <v>0</v>
      </c>
      <c r="J461" s="427"/>
    </row>
    <row r="462" spans="1:10" s="191" customFormat="1" ht="13.8">
      <c r="A462" s="297"/>
      <c r="B462" s="188"/>
      <c r="C462" s="233"/>
      <c r="D462" s="234"/>
      <c r="E462" s="190"/>
      <c r="F462" s="390"/>
      <c r="G462" s="390"/>
      <c r="H462" s="390"/>
      <c r="I462" s="347"/>
      <c r="J462" s="347"/>
    </row>
    <row r="463" spans="1:10" s="166" customFormat="1" ht="13.8">
      <c r="C463" s="274"/>
      <c r="D463" s="281" t="s">
        <v>262</v>
      </c>
      <c r="E463" s="175"/>
      <c r="F463" s="382"/>
      <c r="G463" s="382"/>
      <c r="H463" s="382"/>
      <c r="I463" s="352"/>
      <c r="J463" s="352"/>
    </row>
    <row r="464" spans="1:10" s="166" customFormat="1" ht="14.25" customHeight="1">
      <c r="C464" s="274"/>
      <c r="D464" s="330" t="s">
        <v>294</v>
      </c>
      <c r="E464" s="177"/>
      <c r="F464" s="383"/>
      <c r="G464" s="411"/>
      <c r="H464" s="411"/>
      <c r="I464" s="353"/>
      <c r="J464" s="353"/>
    </row>
    <row r="465" spans="1:10" s="166" customFormat="1" ht="13.8">
      <c r="C465" s="274"/>
      <c r="D465" s="370" t="s">
        <v>361</v>
      </c>
      <c r="E465" s="263">
        <f t="shared" ref="E465:H467" si="67">SUM(E466)</f>
        <v>50000</v>
      </c>
      <c r="F465" s="377">
        <f t="shared" si="67"/>
        <v>500000</v>
      </c>
      <c r="G465" s="377">
        <f t="shared" si="67"/>
        <v>300000</v>
      </c>
      <c r="H465" s="377">
        <f t="shared" si="67"/>
        <v>100000</v>
      </c>
      <c r="I465" s="429">
        <f>AVERAGE(G465/F465*100)</f>
        <v>60</v>
      </c>
      <c r="J465" s="429">
        <f>AVERAGE(H465/G465*100)</f>
        <v>33.333333333333329</v>
      </c>
    </row>
    <row r="466" spans="1:10" s="191" customFormat="1" ht="13.8">
      <c r="A466" s="327" t="s">
        <v>362</v>
      </c>
      <c r="B466" s="180"/>
      <c r="C466" s="223">
        <v>42</v>
      </c>
      <c r="D466" s="224" t="s">
        <v>255</v>
      </c>
      <c r="E466" s="182">
        <f t="shared" si="67"/>
        <v>50000</v>
      </c>
      <c r="F466" s="385">
        <f t="shared" si="67"/>
        <v>500000</v>
      </c>
      <c r="G466" s="385">
        <v>300000</v>
      </c>
      <c r="H466" s="385">
        <v>100000</v>
      </c>
      <c r="I466" s="427">
        <f t="shared" ref="I466:J468" si="68">AVERAGE(G466/F466*100)</f>
        <v>60</v>
      </c>
      <c r="J466" s="427">
        <f t="shared" si="68"/>
        <v>33.333333333333329</v>
      </c>
    </row>
    <row r="467" spans="1:10" s="191" customFormat="1" ht="13.8">
      <c r="A467" s="327" t="s">
        <v>362</v>
      </c>
      <c r="B467" s="180"/>
      <c r="C467" s="223">
        <v>421</v>
      </c>
      <c r="D467" s="224" t="s">
        <v>98</v>
      </c>
      <c r="E467" s="182">
        <f t="shared" si="67"/>
        <v>50000</v>
      </c>
      <c r="F467" s="385">
        <f t="shared" si="67"/>
        <v>500000</v>
      </c>
      <c r="G467" s="385"/>
      <c r="H467" s="385"/>
      <c r="I467" s="427">
        <f t="shared" si="68"/>
        <v>0</v>
      </c>
      <c r="J467" s="427"/>
    </row>
    <row r="468" spans="1:10" s="191" customFormat="1" ht="13.8" hidden="1">
      <c r="A468" s="327" t="s">
        <v>362</v>
      </c>
      <c r="B468" s="184">
        <v>104</v>
      </c>
      <c r="C468" s="225">
        <v>4214</v>
      </c>
      <c r="D468" s="226" t="s">
        <v>256</v>
      </c>
      <c r="E468" s="186">
        <v>50000</v>
      </c>
      <c r="F468" s="388">
        <v>500000</v>
      </c>
      <c r="G468" s="388"/>
      <c r="H468" s="388"/>
      <c r="I468" s="427">
        <f t="shared" si="68"/>
        <v>0</v>
      </c>
      <c r="J468" s="427"/>
    </row>
    <row r="469" spans="1:10" s="191" customFormat="1" ht="13.8">
      <c r="A469" s="188"/>
      <c r="B469" s="188"/>
      <c r="C469" s="233"/>
      <c r="D469" s="234"/>
      <c r="E469" s="190"/>
      <c r="F469" s="390"/>
      <c r="G469" s="390"/>
      <c r="H469" s="390"/>
      <c r="I469" s="347"/>
      <c r="J469" s="347"/>
    </row>
    <row r="470" spans="1:10" s="166" customFormat="1" ht="13.8">
      <c r="C470" s="274"/>
      <c r="D470" s="281" t="s">
        <v>262</v>
      </c>
      <c r="E470" s="175"/>
      <c r="F470" s="382"/>
      <c r="G470" s="382"/>
      <c r="H470" s="382"/>
      <c r="I470" s="352"/>
      <c r="J470" s="352"/>
    </row>
    <row r="471" spans="1:10" s="166" customFormat="1" ht="13.8">
      <c r="C471" s="274"/>
      <c r="D471" s="331" t="s">
        <v>294</v>
      </c>
      <c r="E471" s="177"/>
      <c r="F471" s="383"/>
      <c r="G471" s="411"/>
      <c r="H471" s="411"/>
      <c r="I471" s="353"/>
      <c r="J471" s="353"/>
    </row>
    <row r="472" spans="1:10" s="166" customFormat="1" ht="13.8">
      <c r="C472" s="274"/>
      <c r="D472" s="369" t="s">
        <v>364</v>
      </c>
      <c r="E472" s="263">
        <f t="shared" ref="E472:H474" si="69">SUM(E473)</f>
        <v>100000</v>
      </c>
      <c r="F472" s="377">
        <f t="shared" si="69"/>
        <v>100000</v>
      </c>
      <c r="G472" s="377">
        <f t="shared" si="69"/>
        <v>80000</v>
      </c>
      <c r="H472" s="377">
        <f t="shared" si="69"/>
        <v>60000</v>
      </c>
      <c r="I472" s="429">
        <f>AVERAGE(G472/F472*100)</f>
        <v>80</v>
      </c>
      <c r="J472" s="429">
        <f>AVERAGE(H472/G472*100)</f>
        <v>75</v>
      </c>
    </row>
    <row r="473" spans="1:10" s="191" customFormat="1" ht="13.8">
      <c r="A473" s="184" t="s">
        <v>363</v>
      </c>
      <c r="B473" s="180"/>
      <c r="C473" s="223">
        <v>42</v>
      </c>
      <c r="D473" s="224" t="s">
        <v>255</v>
      </c>
      <c r="E473" s="182">
        <f t="shared" si="69"/>
        <v>100000</v>
      </c>
      <c r="F473" s="385">
        <f t="shared" si="69"/>
        <v>100000</v>
      </c>
      <c r="G473" s="385">
        <v>80000</v>
      </c>
      <c r="H473" s="385">
        <v>60000</v>
      </c>
      <c r="I473" s="427">
        <f t="shared" ref="I473:J475" si="70">AVERAGE(G473/F473*100)</f>
        <v>80</v>
      </c>
      <c r="J473" s="427">
        <f t="shared" si="70"/>
        <v>75</v>
      </c>
    </row>
    <row r="474" spans="1:10" s="191" customFormat="1" ht="13.8">
      <c r="A474" s="184" t="s">
        <v>363</v>
      </c>
      <c r="B474" s="180"/>
      <c r="C474" s="223">
        <v>421</v>
      </c>
      <c r="D474" s="224" t="s">
        <v>98</v>
      </c>
      <c r="E474" s="182">
        <f t="shared" si="69"/>
        <v>100000</v>
      </c>
      <c r="F474" s="385">
        <f t="shared" si="69"/>
        <v>100000</v>
      </c>
      <c r="G474" s="385"/>
      <c r="H474" s="385"/>
      <c r="I474" s="427">
        <f t="shared" si="70"/>
        <v>0</v>
      </c>
      <c r="J474" s="427"/>
    </row>
    <row r="475" spans="1:10" s="191" customFormat="1" ht="13.8" hidden="1">
      <c r="A475" s="184" t="s">
        <v>363</v>
      </c>
      <c r="B475" s="184">
        <v>105</v>
      </c>
      <c r="C475" s="225">
        <v>42145</v>
      </c>
      <c r="D475" s="226" t="s">
        <v>256</v>
      </c>
      <c r="E475" s="186">
        <v>100000</v>
      </c>
      <c r="F475" s="388">
        <v>100000</v>
      </c>
      <c r="G475" s="388"/>
      <c r="H475" s="388"/>
      <c r="I475" s="427">
        <f t="shared" si="70"/>
        <v>0</v>
      </c>
      <c r="J475" s="427"/>
    </row>
    <row r="476" spans="1:10" s="187" customFormat="1" ht="14.4" thickBot="1">
      <c r="C476" s="298"/>
      <c r="D476" s="299"/>
      <c r="E476" s="293"/>
      <c r="F476" s="412"/>
      <c r="G476" s="412"/>
      <c r="H476" s="412"/>
      <c r="I476" s="342"/>
      <c r="J476" s="342"/>
    </row>
    <row r="477" spans="1:10" s="278" customFormat="1" ht="17.399999999999999" thickBot="1">
      <c r="A477" s="792" t="s">
        <v>263</v>
      </c>
      <c r="B477" s="793"/>
      <c r="C477" s="793"/>
      <c r="D477" s="793"/>
      <c r="E477" s="285">
        <f>SUM(E479)</f>
        <v>0</v>
      </c>
      <c r="F477" s="378">
        <f>SUM(F479)</f>
        <v>50000</v>
      </c>
      <c r="G477" s="378">
        <f>SUM(G479)</f>
        <v>0</v>
      </c>
      <c r="H477" s="378">
        <f>SUM(H479)</f>
        <v>0</v>
      </c>
      <c r="I477" s="341">
        <f>AVERAGE(G477/F477*100)</f>
        <v>0</v>
      </c>
      <c r="J477" s="341">
        <v>0</v>
      </c>
    </row>
    <row r="478" spans="1:10" s="278" customFormat="1" ht="17.399999999999999" thickBot="1">
      <c r="A478" s="290"/>
      <c r="B478" s="290"/>
      <c r="C478" s="290"/>
      <c r="D478" s="290"/>
      <c r="E478" s="291"/>
      <c r="F478" s="402"/>
      <c r="G478" s="402"/>
      <c r="H478" s="402"/>
      <c r="I478" s="342"/>
      <c r="J478" s="342"/>
    </row>
    <row r="479" spans="1:10" s="154" customFormat="1" ht="16.2" thickBot="1">
      <c r="A479" s="779" t="s">
        <v>264</v>
      </c>
      <c r="B479" s="780"/>
      <c r="C479" s="780"/>
      <c r="D479" s="780"/>
      <c r="E479" s="169">
        <f>SUM(E483)</f>
        <v>0</v>
      </c>
      <c r="F479" s="380">
        <f>SUM(F483)</f>
        <v>50000</v>
      </c>
      <c r="G479" s="380">
        <f>SUM(G483)</f>
        <v>0</v>
      </c>
      <c r="H479" s="380">
        <f>SUM(H483)</f>
        <v>0</v>
      </c>
      <c r="I479" s="343">
        <f>AVERAGE(G479/F479*100)</f>
        <v>0</v>
      </c>
      <c r="J479" s="343">
        <v>0</v>
      </c>
    </row>
    <row r="480" spans="1:10" s="154" customFormat="1" ht="15.6">
      <c r="A480" s="156"/>
      <c r="B480" s="156"/>
      <c r="C480" s="156"/>
      <c r="D480" s="156"/>
      <c r="E480" s="282"/>
      <c r="F480" s="406"/>
      <c r="G480" s="406"/>
      <c r="H480" s="406"/>
      <c r="I480" s="342"/>
      <c r="J480" s="342"/>
    </row>
    <row r="481" spans="1:10" ht="13.8">
      <c r="B481" s="166"/>
      <c r="C481" s="274"/>
      <c r="D481" s="268" t="s">
        <v>228</v>
      </c>
      <c r="E481" s="175"/>
      <c r="F481" s="382"/>
      <c r="G481" s="382"/>
      <c r="H481" s="382"/>
      <c r="I481" s="352"/>
      <c r="J481" s="352"/>
    </row>
    <row r="482" spans="1:10" ht="13.8">
      <c r="B482" s="166"/>
      <c r="C482" s="274"/>
      <c r="D482" s="331" t="s">
        <v>200</v>
      </c>
      <c r="E482" s="177"/>
      <c r="F482" s="383"/>
      <c r="G482" s="383"/>
      <c r="H482" s="383"/>
      <c r="I482" s="353"/>
      <c r="J482" s="353"/>
    </row>
    <row r="483" spans="1:10" ht="13.8">
      <c r="B483" s="166"/>
      <c r="C483" s="274"/>
      <c r="D483" s="370" t="s">
        <v>344</v>
      </c>
      <c r="E483" s="263">
        <f t="shared" ref="E483:H485" si="71">SUM(E484)</f>
        <v>0</v>
      </c>
      <c r="F483" s="377">
        <f t="shared" si="71"/>
        <v>50000</v>
      </c>
      <c r="G483" s="377">
        <f t="shared" si="71"/>
        <v>0</v>
      </c>
      <c r="H483" s="377">
        <f t="shared" si="71"/>
        <v>0</v>
      </c>
      <c r="I483" s="429">
        <f>AVERAGE(G483/F483*100)</f>
        <v>0</v>
      </c>
      <c r="J483" s="429">
        <v>0</v>
      </c>
    </row>
    <row r="484" spans="1:10" s="191" customFormat="1" ht="13.8">
      <c r="A484" s="211" t="s">
        <v>297</v>
      </c>
      <c r="B484" s="180"/>
      <c r="C484" s="223">
        <v>42</v>
      </c>
      <c r="D484" s="300" t="s">
        <v>255</v>
      </c>
      <c r="E484" s="182">
        <f t="shared" si="71"/>
        <v>0</v>
      </c>
      <c r="F484" s="385">
        <f t="shared" si="71"/>
        <v>50000</v>
      </c>
      <c r="G484" s="385">
        <f t="shared" si="71"/>
        <v>0</v>
      </c>
      <c r="H484" s="385">
        <f t="shared" si="71"/>
        <v>0</v>
      </c>
      <c r="I484" s="427">
        <f>AVERAGE(G484/F484*100)</f>
        <v>0</v>
      </c>
      <c r="J484" s="427">
        <v>0</v>
      </c>
    </row>
    <row r="485" spans="1:10" s="210" customFormat="1" ht="13.8">
      <c r="A485" s="211" t="s">
        <v>297</v>
      </c>
      <c r="B485" s="180"/>
      <c r="C485" s="223">
        <v>426</v>
      </c>
      <c r="D485" s="224" t="s">
        <v>119</v>
      </c>
      <c r="E485" s="182">
        <f t="shared" si="71"/>
        <v>0</v>
      </c>
      <c r="F485" s="385">
        <f t="shared" si="71"/>
        <v>50000</v>
      </c>
      <c r="G485" s="385"/>
      <c r="H485" s="385"/>
      <c r="I485" s="427">
        <f>AVERAGE(G485/F485*100)</f>
        <v>0</v>
      </c>
      <c r="J485" s="427"/>
    </row>
    <row r="486" spans="1:10" s="210" customFormat="1" ht="13.8" hidden="1">
      <c r="A486" s="211" t="s">
        <v>297</v>
      </c>
      <c r="B486" s="184">
        <v>106</v>
      </c>
      <c r="C486" s="225">
        <v>42637</v>
      </c>
      <c r="D486" s="226" t="s">
        <v>265</v>
      </c>
      <c r="E486" s="186">
        <v>0</v>
      </c>
      <c r="F486" s="388">
        <v>50000</v>
      </c>
      <c r="G486" s="388"/>
      <c r="H486" s="388"/>
      <c r="I486" s="427">
        <f>AVERAGE(G486/F486*100)</f>
        <v>0</v>
      </c>
      <c r="J486" s="427"/>
    </row>
    <row r="487" spans="1:10" s="210" customFormat="1" ht="14.4" thickBot="1">
      <c r="A487" s="188"/>
      <c r="B487" s="188"/>
      <c r="C487" s="233"/>
      <c r="D487" s="234"/>
      <c r="E487" s="190"/>
      <c r="F487" s="390"/>
      <c r="G487" s="390"/>
      <c r="H487" s="390"/>
      <c r="I487" s="347"/>
      <c r="J487" s="347"/>
    </row>
    <row r="488" spans="1:10" s="278" customFormat="1" ht="17.399999999999999" thickBot="1">
      <c r="A488" s="792" t="s">
        <v>290</v>
      </c>
      <c r="B488" s="793"/>
      <c r="C488" s="793"/>
      <c r="D488" s="793"/>
      <c r="E488" s="285">
        <f>SUM(E490)</f>
        <v>0</v>
      </c>
      <c r="F488" s="378">
        <f>SUM(F490)</f>
        <v>10000</v>
      </c>
      <c r="G488" s="378">
        <f>SUM(G490)</f>
        <v>10000</v>
      </c>
      <c r="H488" s="378">
        <f>SUM(H490)</f>
        <v>10000</v>
      </c>
      <c r="I488" s="341">
        <f>AVERAGE(G488/F488*100)</f>
        <v>100</v>
      </c>
      <c r="J488" s="341">
        <f>AVERAGE(H488/G488*100)</f>
        <v>100</v>
      </c>
    </row>
    <row r="489" spans="1:10" s="278" customFormat="1" ht="17.399999999999999" thickBot="1">
      <c r="A489" s="290"/>
      <c r="B489" s="290"/>
      <c r="C489" s="290"/>
      <c r="D489" s="290"/>
      <c r="E489" s="291"/>
      <c r="F489" s="402"/>
      <c r="G489" s="402"/>
      <c r="H489" s="402"/>
      <c r="I489" s="342"/>
      <c r="J489" s="342"/>
    </row>
    <row r="490" spans="1:10" s="154" customFormat="1" ht="16.2" thickBot="1">
      <c r="A490" s="779" t="s">
        <v>291</v>
      </c>
      <c r="B490" s="780"/>
      <c r="C490" s="780"/>
      <c r="D490" s="780"/>
      <c r="E490" s="169">
        <f>SUM(E494)</f>
        <v>0</v>
      </c>
      <c r="F490" s="380">
        <f>SUM(F494)</f>
        <v>10000</v>
      </c>
      <c r="G490" s="380">
        <f>SUM(G494)</f>
        <v>10000</v>
      </c>
      <c r="H490" s="380">
        <f>SUM(H494)</f>
        <v>10000</v>
      </c>
      <c r="I490" s="343">
        <f>AVERAGE(G490/F490*100)</f>
        <v>100</v>
      </c>
      <c r="J490" s="343">
        <f>AVERAGE(H490/G490*100)</f>
        <v>100</v>
      </c>
    </row>
    <row r="491" spans="1:10" s="154" customFormat="1" ht="15.6">
      <c r="A491" s="156"/>
      <c r="B491" s="156"/>
      <c r="C491" s="156"/>
      <c r="D491" s="156"/>
      <c r="E491" s="282"/>
      <c r="F491" s="406"/>
      <c r="G491" s="406"/>
      <c r="H491" s="406"/>
      <c r="I491" s="342"/>
      <c r="J491" s="342"/>
    </row>
    <row r="492" spans="1:10" ht="13.8">
      <c r="B492" s="166"/>
      <c r="C492" s="274"/>
      <c r="D492" s="268" t="s">
        <v>228</v>
      </c>
      <c r="E492" s="175"/>
      <c r="F492" s="382"/>
      <c r="G492" s="382"/>
      <c r="H492" s="382"/>
      <c r="I492" s="352"/>
      <c r="J492" s="352"/>
    </row>
    <row r="493" spans="1:10" ht="13.8">
      <c r="B493" s="166"/>
      <c r="C493" s="274"/>
      <c r="D493" s="331" t="s">
        <v>202</v>
      </c>
      <c r="E493" s="177"/>
      <c r="F493" s="383"/>
      <c r="G493" s="383"/>
      <c r="H493" s="383"/>
      <c r="I493" s="353"/>
      <c r="J493" s="353"/>
    </row>
    <row r="494" spans="1:10" ht="13.8">
      <c r="B494" s="166"/>
      <c r="C494" s="274"/>
      <c r="D494" s="370" t="s">
        <v>345</v>
      </c>
      <c r="E494" s="263">
        <f t="shared" ref="E494:H496" si="72">SUM(E495)</f>
        <v>0</v>
      </c>
      <c r="F494" s="377">
        <f t="shared" si="72"/>
        <v>10000</v>
      </c>
      <c r="G494" s="377">
        <f t="shared" si="72"/>
        <v>10000</v>
      </c>
      <c r="H494" s="377">
        <f t="shared" si="72"/>
        <v>10000</v>
      </c>
      <c r="I494" s="429">
        <f>AVERAGE(G494/F494*100)</f>
        <v>100</v>
      </c>
      <c r="J494" s="429">
        <f>AVERAGE(H494/G494*100)</f>
        <v>100</v>
      </c>
    </row>
    <row r="495" spans="1:10" s="191" customFormat="1" ht="13.8">
      <c r="A495" s="211" t="s">
        <v>297</v>
      </c>
      <c r="B495" s="180"/>
      <c r="C495" s="223">
        <v>32</v>
      </c>
      <c r="D495" s="300" t="s">
        <v>48</v>
      </c>
      <c r="E495" s="182">
        <f t="shared" si="72"/>
        <v>0</v>
      </c>
      <c r="F495" s="385">
        <f t="shared" si="72"/>
        <v>10000</v>
      </c>
      <c r="G495" s="385">
        <v>10000</v>
      </c>
      <c r="H495" s="385">
        <v>10000</v>
      </c>
      <c r="I495" s="427">
        <f t="shared" ref="I495:J497" si="73">AVERAGE(G495/F495*100)</f>
        <v>100</v>
      </c>
      <c r="J495" s="427">
        <f t="shared" si="73"/>
        <v>100</v>
      </c>
    </row>
    <row r="496" spans="1:10" s="210" customFormat="1" ht="13.8">
      <c r="A496" s="211" t="s">
        <v>297</v>
      </c>
      <c r="B496" s="180"/>
      <c r="C496" s="223">
        <v>329</v>
      </c>
      <c r="D496" s="224" t="s">
        <v>66</v>
      </c>
      <c r="E496" s="182">
        <f t="shared" si="72"/>
        <v>0</v>
      </c>
      <c r="F496" s="385">
        <f t="shared" si="72"/>
        <v>10000</v>
      </c>
      <c r="G496" s="385"/>
      <c r="H496" s="385"/>
      <c r="I496" s="427">
        <f t="shared" si="73"/>
        <v>0</v>
      </c>
      <c r="J496" s="427"/>
    </row>
    <row r="497" spans="1:10" s="210" customFormat="1" ht="13.8" hidden="1">
      <c r="A497" s="211" t="s">
        <v>297</v>
      </c>
      <c r="B497" s="184">
        <v>107</v>
      </c>
      <c r="C497" s="225">
        <v>3294</v>
      </c>
      <c r="D497" s="226" t="s">
        <v>292</v>
      </c>
      <c r="E497" s="186">
        <v>0</v>
      </c>
      <c r="F497" s="388">
        <v>10000</v>
      </c>
      <c r="G497" s="388"/>
      <c r="H497" s="388"/>
      <c r="I497" s="427">
        <f t="shared" si="73"/>
        <v>0</v>
      </c>
      <c r="J497" s="427"/>
    </row>
    <row r="498" spans="1:10" s="210" customFormat="1" ht="14.4" thickBot="1">
      <c r="A498" s="188"/>
      <c r="B498" s="188"/>
      <c r="C498" s="233"/>
      <c r="D498" s="234"/>
      <c r="E498" s="190"/>
      <c r="F498" s="390"/>
      <c r="G498" s="390"/>
      <c r="H498" s="390"/>
      <c r="I498" s="347"/>
      <c r="J498" s="347"/>
    </row>
    <row r="499" spans="1:10" s="417" customFormat="1" ht="23.25" customHeight="1" thickBot="1">
      <c r="A499" s="798" t="s">
        <v>112</v>
      </c>
      <c r="B499" s="799"/>
      <c r="C499" s="799"/>
      <c r="D499" s="799"/>
      <c r="E499" s="415">
        <f>SUM(E42+E10+E133+E176+E208+E253+E325+E336+E477)</f>
        <v>5608000</v>
      </c>
      <c r="F499" s="416">
        <f>SUM(F42+F10+F133+F176+F208+F253+F325+F336+F477+F488)</f>
        <v>8864000</v>
      </c>
      <c r="G499" s="416">
        <f>SUM(G42+G10+G133+G176+G208+G253+G325+G336+G477+G488)</f>
        <v>5897500</v>
      </c>
      <c r="H499" s="416">
        <f>SUM(H42+H10+H133+H176+H208+H253+H325+H336+H477+H488)</f>
        <v>6257000</v>
      </c>
      <c r="I499" s="359">
        <f>AVERAGE(G499/F499*100)</f>
        <v>66.53316787003611</v>
      </c>
      <c r="J499" s="359">
        <f>AVERAGE(H499/G499*100)</f>
        <v>106.09580330648581</v>
      </c>
    </row>
    <row r="500" spans="1:10">
      <c r="B500" s="162"/>
      <c r="C500" s="162"/>
      <c r="D500" s="162"/>
      <c r="E500" s="162"/>
      <c r="F500" s="414"/>
      <c r="G500" s="423"/>
      <c r="H500" s="423"/>
      <c r="I500" s="357"/>
      <c r="J500" s="357"/>
    </row>
    <row r="501" spans="1:10">
      <c r="D501" s="218"/>
    </row>
    <row r="502" spans="1:10">
      <c r="D502" s="218"/>
    </row>
    <row r="503" spans="1:10">
      <c r="D503" s="218"/>
    </row>
    <row r="504" spans="1:10">
      <c r="D504" s="218"/>
    </row>
    <row r="505" spans="1:10">
      <c r="D505" s="218"/>
    </row>
    <row r="506" spans="1:10">
      <c r="D506" s="218"/>
    </row>
  </sheetData>
  <mergeCells count="40">
    <mergeCell ref="A12:D12"/>
    <mergeCell ref="A42:D42"/>
    <mergeCell ref="A44:D44"/>
    <mergeCell ref="A176:D176"/>
    <mergeCell ref="A212:C214"/>
    <mergeCell ref="A499:D499"/>
    <mergeCell ref="A338:D338"/>
    <mergeCell ref="A371:D371"/>
    <mergeCell ref="A414:D414"/>
    <mergeCell ref="A477:D477"/>
    <mergeCell ref="A479:D479"/>
    <mergeCell ref="A488:D488"/>
    <mergeCell ref="A490:D490"/>
    <mergeCell ref="A336:D336"/>
    <mergeCell ref="J219:J221"/>
    <mergeCell ref="A244:D244"/>
    <mergeCell ref="A253:D253"/>
    <mergeCell ref="A313:D313"/>
    <mergeCell ref="A325:D325"/>
    <mergeCell ref="A327:D327"/>
    <mergeCell ref="A255:D255"/>
    <mergeCell ref="A267:D267"/>
    <mergeCell ref="A302:D302"/>
    <mergeCell ref="D238:D239"/>
    <mergeCell ref="A2:J2"/>
    <mergeCell ref="A3:J3"/>
    <mergeCell ref="A27:D27"/>
    <mergeCell ref="A167:D167"/>
    <mergeCell ref="I219:I221"/>
    <mergeCell ref="A133:D133"/>
    <mergeCell ref="A135:D135"/>
    <mergeCell ref="A144:D144"/>
    <mergeCell ref="A178:D178"/>
    <mergeCell ref="D182:D183"/>
    <mergeCell ref="A4:J4"/>
    <mergeCell ref="A199:D199"/>
    <mergeCell ref="A208:D208"/>
    <mergeCell ref="A210:D210"/>
    <mergeCell ref="A8:D8"/>
    <mergeCell ref="A10:D10"/>
  </mergeCells>
  <printOptions horizontalCentered="1"/>
  <pageMargins left="0.19685039370078741" right="0.19685039370078741" top="0.28895833333333332" bottom="0.35433070866141736" header="0.12927083333333333" footer="0.31496062992125984"/>
  <pageSetup paperSize="9" scale="73" orientation="portrait" r:id="rId1"/>
  <headerFooter>
    <oddFooter>Stranica &amp;P</oddFooter>
  </headerFooter>
  <rowBreaks count="5" manualBreakCount="5">
    <brk id="114" max="9" man="1"/>
    <brk id="197" max="9" man="1"/>
    <brk id="278" max="9" man="1"/>
    <brk id="368" max="9" man="1"/>
    <brk id="44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605"/>
  <sheetViews>
    <sheetView view="pageBreakPreview" topLeftCell="A386" zoomScaleNormal="90" zoomScaleSheetLayoutView="100" workbookViewId="0">
      <selection activeCell="G152" sqref="G152"/>
    </sheetView>
  </sheetViews>
  <sheetFormatPr defaultRowHeight="13.2"/>
  <cols>
    <col min="1" max="1" width="13.88671875" style="461" customWidth="1"/>
    <col min="2" max="2" width="6.21875" style="461" customWidth="1"/>
    <col min="3" max="3" width="8.6640625" style="461" customWidth="1"/>
    <col min="4" max="4" width="67.33203125" style="461" customWidth="1"/>
    <col min="5" max="5" width="0.33203125" style="461" hidden="1" customWidth="1"/>
    <col min="6" max="6" width="21.5546875" style="461" customWidth="1"/>
    <col min="7" max="7" width="21.21875" style="461" customWidth="1"/>
    <col min="8" max="8" width="21.33203125" style="461" customWidth="1"/>
    <col min="9" max="9" width="8.88671875" style="657" customWidth="1"/>
    <col min="10" max="10" width="9.109375" style="657" customWidth="1"/>
    <col min="11" max="16384" width="8.88671875" style="461"/>
  </cols>
  <sheetData>
    <row r="1" spans="1:11" ht="13.8">
      <c r="A1" s="833"/>
      <c r="B1" s="834"/>
      <c r="C1" s="834"/>
      <c r="D1" s="834"/>
      <c r="E1" s="834"/>
      <c r="F1" s="834"/>
      <c r="G1" s="834"/>
      <c r="H1" s="834"/>
      <c r="I1" s="834"/>
      <c r="J1" s="835"/>
      <c r="K1" s="611"/>
    </row>
    <row r="2" spans="1:11" ht="13.8">
      <c r="A2" s="836"/>
      <c r="B2" s="837"/>
      <c r="C2" s="837"/>
      <c r="D2" s="837"/>
      <c r="E2" s="837"/>
      <c r="F2" s="837"/>
      <c r="G2" s="837"/>
      <c r="H2" s="837"/>
      <c r="I2" s="837"/>
      <c r="J2" s="838"/>
      <c r="K2" s="611"/>
    </row>
    <row r="3" spans="1:11" ht="18" customHeight="1">
      <c r="A3" s="843" t="s">
        <v>580</v>
      </c>
      <c r="B3" s="843"/>
      <c r="C3" s="843"/>
      <c r="D3" s="843"/>
      <c r="E3" s="843"/>
      <c r="F3" s="843"/>
      <c r="G3" s="694"/>
      <c r="H3" s="694"/>
      <c r="I3" s="694"/>
      <c r="J3" s="694"/>
    </row>
    <row r="4" spans="1:11" ht="17.399999999999999" customHeight="1" thickBot="1">
      <c r="A4" s="695"/>
      <c r="B4" s="695"/>
      <c r="C4" s="695"/>
      <c r="D4" s="695"/>
      <c r="E4" s="695"/>
      <c r="F4" s="695"/>
      <c r="G4" s="695"/>
      <c r="H4" s="695"/>
      <c r="I4" s="695"/>
      <c r="J4" s="695"/>
    </row>
    <row r="5" spans="1:11" s="565" customFormat="1" ht="46.95" customHeight="1" thickBot="1">
      <c r="A5" s="640" t="s">
        <v>177</v>
      </c>
      <c r="B5" s="718" t="s">
        <v>111</v>
      </c>
      <c r="C5" s="641" t="s">
        <v>11</v>
      </c>
      <c r="D5" s="748" t="s">
        <v>178</v>
      </c>
      <c r="E5" s="642" t="s">
        <v>180</v>
      </c>
      <c r="F5" s="696" t="s">
        <v>619</v>
      </c>
      <c r="G5" s="696" t="s">
        <v>654</v>
      </c>
      <c r="H5" s="696" t="s">
        <v>655</v>
      </c>
      <c r="I5" s="641" t="s">
        <v>405</v>
      </c>
      <c r="J5" s="685" t="s">
        <v>406</v>
      </c>
    </row>
    <row r="6" spans="1:11" ht="15" thickTop="1" thickBot="1">
      <c r="A6" s="563"/>
      <c r="B6" s="634"/>
      <c r="C6" s="635">
        <v>1</v>
      </c>
      <c r="D6" s="636">
        <v>2</v>
      </c>
      <c r="E6" s="637">
        <v>3</v>
      </c>
      <c r="F6" s="637">
        <v>3</v>
      </c>
      <c r="G6" s="637">
        <v>4</v>
      </c>
      <c r="H6" s="637">
        <v>5</v>
      </c>
      <c r="I6" s="638"/>
      <c r="J6" s="639"/>
    </row>
    <row r="7" spans="1:11" s="661" customFormat="1" ht="21.6" thickBot="1">
      <c r="A7" s="847" t="s">
        <v>490</v>
      </c>
      <c r="B7" s="848"/>
      <c r="C7" s="848"/>
      <c r="D7" s="849"/>
      <c r="E7" s="658" t="e">
        <f>SUM(E8+#REF!+#REF!+#REF!+#REF!+#REF!+#REF!+#REF!+#REF!+#REF!)</f>
        <v>#REF!</v>
      </c>
      <c r="F7" s="658">
        <f>SUM(F8)</f>
        <v>14468000</v>
      </c>
      <c r="G7" s="658">
        <f>SUM(G8)</f>
        <v>12160000</v>
      </c>
      <c r="H7" s="658">
        <f>SUM(H8)</f>
        <v>14030000</v>
      </c>
      <c r="I7" s="659">
        <f t="shared" ref="I7:J9" si="0">AVERAGE(G7/F7*100)</f>
        <v>84.047553220901293</v>
      </c>
      <c r="J7" s="660">
        <f t="shared" si="0"/>
        <v>115.37828947368421</v>
      </c>
    </row>
    <row r="8" spans="1:11" s="665" customFormat="1" ht="43.95" customHeight="1" thickBot="1">
      <c r="A8" s="844" t="s">
        <v>491</v>
      </c>
      <c r="B8" s="845"/>
      <c r="C8" s="845"/>
      <c r="D8" s="846"/>
      <c r="E8" s="662">
        <v>1114522.06</v>
      </c>
      <c r="F8" s="662">
        <f>SUM(F605)</f>
        <v>14468000</v>
      </c>
      <c r="G8" s="662">
        <f>SUM(G605)</f>
        <v>12160000</v>
      </c>
      <c r="H8" s="662">
        <f>SUM(H605)</f>
        <v>14030000</v>
      </c>
      <c r="I8" s="663">
        <f t="shared" si="0"/>
        <v>84.047553220901293</v>
      </c>
      <c r="J8" s="664">
        <f t="shared" si="0"/>
        <v>115.37828947368421</v>
      </c>
    </row>
    <row r="9" spans="1:11" s="647" customFormat="1" ht="18" thickBot="1">
      <c r="A9" s="840" t="s">
        <v>407</v>
      </c>
      <c r="B9" s="841"/>
      <c r="C9" s="841"/>
      <c r="D9" s="842"/>
      <c r="E9" s="646">
        <f>SUM(E12+E28+E59+E69+E75+E81)</f>
        <v>1114522.06</v>
      </c>
      <c r="F9" s="646">
        <f>SUM(F12+F28+F59+F69+F75+F81)</f>
        <v>1434000</v>
      </c>
      <c r="G9" s="646">
        <f>SUM(G12+G28+G59+G69+G75+G81)</f>
        <v>1345000</v>
      </c>
      <c r="H9" s="646">
        <f>SUM(H12+H28+H59+H69+H75+H81)</f>
        <v>1295000</v>
      </c>
      <c r="I9" s="652">
        <f t="shared" si="0"/>
        <v>93.793584379358435</v>
      </c>
      <c r="J9" s="653">
        <f t="shared" si="0"/>
        <v>96.282527881040892</v>
      </c>
    </row>
    <row r="10" spans="1:11" ht="13.8">
      <c r="A10" s="628"/>
      <c r="B10" s="608"/>
      <c r="C10" s="608"/>
      <c r="D10" s="633" t="s">
        <v>183</v>
      </c>
      <c r="E10" s="609"/>
      <c r="F10" s="610"/>
      <c r="G10" s="610"/>
      <c r="H10" s="610"/>
      <c r="I10" s="830">
        <f>AVERAGE(G12/F12*100)</f>
        <v>100</v>
      </c>
      <c r="J10" s="839">
        <f>AVERAGE(H12/G12*100)</f>
        <v>100</v>
      </c>
    </row>
    <row r="11" spans="1:11" ht="13.8">
      <c r="A11" s="618"/>
      <c r="B11" s="607"/>
      <c r="C11" s="607"/>
      <c r="D11" s="612" t="s">
        <v>187</v>
      </c>
      <c r="E11" s="591"/>
      <c r="F11" s="581"/>
      <c r="G11" s="581"/>
      <c r="H11" s="581"/>
      <c r="I11" s="815"/>
      <c r="J11" s="817"/>
    </row>
    <row r="12" spans="1:11" s="671" customFormat="1" ht="15.6">
      <c r="A12" s="666"/>
      <c r="B12" s="667"/>
      <c r="C12" s="667"/>
      <c r="D12" s="668" t="s">
        <v>408</v>
      </c>
      <c r="E12" s="669">
        <f>SUM(E13+E20)</f>
        <v>524300</v>
      </c>
      <c r="F12" s="670">
        <f>SUM(F13+F20)</f>
        <v>706000</v>
      </c>
      <c r="G12" s="670">
        <f>SUM(G13+G20)</f>
        <v>706000</v>
      </c>
      <c r="H12" s="670">
        <f>SUM(H13+H20)</f>
        <v>706000</v>
      </c>
      <c r="I12" s="815"/>
      <c r="J12" s="817"/>
    </row>
    <row r="13" spans="1:11" s="474" customFormat="1" ht="13.8">
      <c r="A13" s="567" t="s">
        <v>409</v>
      </c>
      <c r="B13" s="722"/>
      <c r="C13" s="606">
        <v>31</v>
      </c>
      <c r="D13" s="578" t="s">
        <v>42</v>
      </c>
      <c r="E13" s="593">
        <f>SUM(E14+E16+E18)</f>
        <v>482800</v>
      </c>
      <c r="F13" s="593">
        <f>SUM(F14+F16+F18)</f>
        <v>650000</v>
      </c>
      <c r="G13" s="593">
        <f>SUM(G14+G16+G18)</f>
        <v>650000</v>
      </c>
      <c r="H13" s="593">
        <f>SUM(H14+H16+H18)</f>
        <v>650000</v>
      </c>
      <c r="I13" s="599">
        <f t="shared" ref="I13:I25" si="1">AVERAGE(G13/F13*100)</f>
        <v>100</v>
      </c>
      <c r="J13" s="619">
        <f t="shared" ref="J13:J25" si="2">AVERAGE(H13/G13*100)</f>
        <v>100</v>
      </c>
    </row>
    <row r="14" spans="1:11" ht="13.8">
      <c r="A14" s="580" t="s">
        <v>409</v>
      </c>
      <c r="B14" s="723"/>
      <c r="C14" s="576">
        <v>311</v>
      </c>
      <c r="D14" s="577" t="s">
        <v>188</v>
      </c>
      <c r="E14" s="582">
        <v>400000</v>
      </c>
      <c r="F14" s="582">
        <f>F15</f>
        <v>520000</v>
      </c>
      <c r="G14" s="582">
        <f>G15</f>
        <v>520000</v>
      </c>
      <c r="H14" s="582">
        <f>H15</f>
        <v>520000</v>
      </c>
      <c r="I14" s="599">
        <f t="shared" si="1"/>
        <v>100</v>
      </c>
      <c r="J14" s="619">
        <f t="shared" si="2"/>
        <v>100</v>
      </c>
    </row>
    <row r="15" spans="1:11" ht="13.8">
      <c r="A15" s="580" t="s">
        <v>409</v>
      </c>
      <c r="B15" s="723"/>
      <c r="C15" s="576">
        <v>3111</v>
      </c>
      <c r="D15" s="577" t="s">
        <v>189</v>
      </c>
      <c r="E15" s="571">
        <v>400000</v>
      </c>
      <c r="F15" s="571">
        <v>520000</v>
      </c>
      <c r="G15" s="571">
        <v>520000</v>
      </c>
      <c r="H15" s="571">
        <v>520000</v>
      </c>
      <c r="I15" s="599">
        <f t="shared" si="1"/>
        <v>100</v>
      </c>
      <c r="J15" s="619">
        <f t="shared" si="2"/>
        <v>100</v>
      </c>
    </row>
    <row r="16" spans="1:11" ht="13.8">
      <c r="A16" s="580" t="s">
        <v>409</v>
      </c>
      <c r="B16" s="723"/>
      <c r="C16" s="576">
        <v>312</v>
      </c>
      <c r="D16" s="577" t="s">
        <v>44</v>
      </c>
      <c r="E16" s="571">
        <v>14000</v>
      </c>
      <c r="F16" s="571">
        <f>F17</f>
        <v>40000</v>
      </c>
      <c r="G16" s="571">
        <f>G17</f>
        <v>40000</v>
      </c>
      <c r="H16" s="571">
        <f>H17</f>
        <v>40000</v>
      </c>
      <c r="I16" s="599">
        <f t="shared" si="1"/>
        <v>100</v>
      </c>
      <c r="J16" s="619">
        <f t="shared" si="2"/>
        <v>100</v>
      </c>
    </row>
    <row r="17" spans="1:10" ht="13.8">
      <c r="A17" s="580" t="s">
        <v>409</v>
      </c>
      <c r="B17" s="723"/>
      <c r="C17" s="576">
        <v>3121</v>
      </c>
      <c r="D17" s="577" t="s">
        <v>44</v>
      </c>
      <c r="E17" s="571">
        <v>14000</v>
      </c>
      <c r="F17" s="571">
        <v>40000</v>
      </c>
      <c r="G17" s="571">
        <v>40000</v>
      </c>
      <c r="H17" s="571">
        <v>40000</v>
      </c>
      <c r="I17" s="599">
        <f t="shared" si="1"/>
        <v>100</v>
      </c>
      <c r="J17" s="619">
        <f t="shared" si="2"/>
        <v>100</v>
      </c>
    </row>
    <row r="18" spans="1:10" ht="13.8">
      <c r="A18" s="580" t="s">
        <v>409</v>
      </c>
      <c r="B18" s="723"/>
      <c r="C18" s="576">
        <v>313</v>
      </c>
      <c r="D18" s="577" t="s">
        <v>45</v>
      </c>
      <c r="E18" s="571">
        <v>68800</v>
      </c>
      <c r="F18" s="571">
        <f>F19</f>
        <v>90000</v>
      </c>
      <c r="G18" s="571">
        <f>G19</f>
        <v>90000</v>
      </c>
      <c r="H18" s="571">
        <f>H19</f>
        <v>90000</v>
      </c>
      <c r="I18" s="599">
        <f t="shared" si="1"/>
        <v>100</v>
      </c>
      <c r="J18" s="619">
        <f t="shared" si="2"/>
        <v>100</v>
      </c>
    </row>
    <row r="19" spans="1:10" ht="13.8">
      <c r="A19" s="580" t="s">
        <v>409</v>
      </c>
      <c r="B19" s="723"/>
      <c r="C19" s="576">
        <v>3132</v>
      </c>
      <c r="D19" s="577" t="s">
        <v>190</v>
      </c>
      <c r="E19" s="571">
        <v>62000</v>
      </c>
      <c r="F19" s="571">
        <v>90000</v>
      </c>
      <c r="G19" s="571">
        <v>90000</v>
      </c>
      <c r="H19" s="571">
        <v>90000</v>
      </c>
      <c r="I19" s="599">
        <f t="shared" si="1"/>
        <v>100</v>
      </c>
      <c r="J19" s="619">
        <f t="shared" si="2"/>
        <v>100</v>
      </c>
    </row>
    <row r="20" spans="1:10" s="474" customFormat="1" ht="13.8">
      <c r="A20" s="621" t="s">
        <v>409</v>
      </c>
      <c r="B20" s="724"/>
      <c r="C20" s="559">
        <v>32</v>
      </c>
      <c r="D20" s="574" t="s">
        <v>48</v>
      </c>
      <c r="E20" s="570">
        <v>41500</v>
      </c>
      <c r="F20" s="570">
        <f>F21</f>
        <v>56000</v>
      </c>
      <c r="G20" s="570">
        <f>G21</f>
        <v>56000</v>
      </c>
      <c r="H20" s="570">
        <f>H21</f>
        <v>56000</v>
      </c>
      <c r="I20" s="599">
        <f t="shared" si="1"/>
        <v>100</v>
      </c>
      <c r="J20" s="619">
        <f t="shared" si="2"/>
        <v>100</v>
      </c>
    </row>
    <row r="21" spans="1:10" ht="13.8">
      <c r="A21" s="580" t="s">
        <v>409</v>
      </c>
      <c r="B21" s="723"/>
      <c r="C21" s="576">
        <v>321</v>
      </c>
      <c r="D21" s="577" t="s">
        <v>49</v>
      </c>
      <c r="E21" s="571">
        <f>SUM(E22:E25)</f>
        <v>41500</v>
      </c>
      <c r="F21" s="571">
        <f>SUM(F22:F25)</f>
        <v>56000</v>
      </c>
      <c r="G21" s="571">
        <f>SUM(G22:G25)</f>
        <v>56000</v>
      </c>
      <c r="H21" s="571">
        <f>SUM(H22:H25)</f>
        <v>56000</v>
      </c>
      <c r="I21" s="599">
        <f t="shared" si="1"/>
        <v>100</v>
      </c>
      <c r="J21" s="619">
        <f t="shared" si="2"/>
        <v>100</v>
      </c>
    </row>
    <row r="22" spans="1:10" ht="13.8">
      <c r="A22" s="580" t="s">
        <v>409</v>
      </c>
      <c r="B22" s="723"/>
      <c r="C22" s="576">
        <v>3211</v>
      </c>
      <c r="D22" s="577" t="s">
        <v>50</v>
      </c>
      <c r="E22" s="571">
        <v>7500</v>
      </c>
      <c r="F22" s="571">
        <v>10000</v>
      </c>
      <c r="G22" s="571">
        <v>10000</v>
      </c>
      <c r="H22" s="571">
        <v>10000</v>
      </c>
      <c r="I22" s="599">
        <f t="shared" si="1"/>
        <v>100</v>
      </c>
      <c r="J22" s="619">
        <f t="shared" si="2"/>
        <v>100</v>
      </c>
    </row>
    <row r="23" spans="1:10" ht="13.8">
      <c r="A23" s="580" t="s">
        <v>409</v>
      </c>
      <c r="B23" s="723"/>
      <c r="C23" s="576">
        <v>3212</v>
      </c>
      <c r="D23" s="577" t="s">
        <v>51</v>
      </c>
      <c r="E23" s="571">
        <v>18000</v>
      </c>
      <c r="F23" s="571">
        <v>30000</v>
      </c>
      <c r="G23" s="571">
        <v>30000</v>
      </c>
      <c r="H23" s="571">
        <v>30000</v>
      </c>
      <c r="I23" s="599">
        <f t="shared" si="1"/>
        <v>100</v>
      </c>
      <c r="J23" s="619">
        <f t="shared" si="2"/>
        <v>100</v>
      </c>
    </row>
    <row r="24" spans="1:10" ht="13.8">
      <c r="A24" s="580" t="s">
        <v>409</v>
      </c>
      <c r="B24" s="723"/>
      <c r="C24" s="576">
        <v>3213</v>
      </c>
      <c r="D24" s="577" t="s">
        <v>52</v>
      </c>
      <c r="E24" s="571">
        <v>10000</v>
      </c>
      <c r="F24" s="571">
        <v>10000</v>
      </c>
      <c r="G24" s="571">
        <v>10000</v>
      </c>
      <c r="H24" s="571">
        <v>10000</v>
      </c>
      <c r="I24" s="599">
        <f t="shared" si="1"/>
        <v>100</v>
      </c>
      <c r="J24" s="619">
        <f t="shared" si="2"/>
        <v>100</v>
      </c>
    </row>
    <row r="25" spans="1:10" ht="14.4" thickBot="1">
      <c r="A25" s="622" t="s">
        <v>409</v>
      </c>
      <c r="B25" s="725"/>
      <c r="C25" s="601">
        <v>3214</v>
      </c>
      <c r="D25" s="602" t="s">
        <v>192</v>
      </c>
      <c r="E25" s="603">
        <v>6000</v>
      </c>
      <c r="F25" s="603">
        <v>6000</v>
      </c>
      <c r="G25" s="603">
        <v>6000</v>
      </c>
      <c r="H25" s="603">
        <v>6000</v>
      </c>
      <c r="I25" s="604">
        <f t="shared" si="1"/>
        <v>100</v>
      </c>
      <c r="J25" s="623">
        <f t="shared" si="2"/>
        <v>100</v>
      </c>
    </row>
    <row r="26" spans="1:10" ht="14.4" thickTop="1">
      <c r="A26" s="618"/>
      <c r="B26" s="607"/>
      <c r="C26" s="607"/>
      <c r="D26" s="612" t="s">
        <v>183</v>
      </c>
      <c r="E26" s="600"/>
      <c r="F26" s="581"/>
      <c r="G26" s="581"/>
      <c r="H26" s="581"/>
      <c r="I26" s="813">
        <f>AVERAGE(G28/F28*100)</f>
        <v>83.385093167701868</v>
      </c>
      <c r="J26" s="816">
        <f>AVERAGE(H28/G28*100)</f>
        <v>90.689013035381748</v>
      </c>
    </row>
    <row r="27" spans="1:10" ht="13.8">
      <c r="A27" s="618"/>
      <c r="B27" s="607"/>
      <c r="C27" s="607"/>
      <c r="D27" s="613" t="s">
        <v>572</v>
      </c>
      <c r="E27" s="591"/>
      <c r="F27" s="581"/>
      <c r="G27" s="581"/>
      <c r="H27" s="581"/>
      <c r="I27" s="815"/>
      <c r="J27" s="817"/>
    </row>
    <row r="28" spans="1:10" s="671" customFormat="1" ht="15.6">
      <c r="A28" s="666"/>
      <c r="B28" s="667"/>
      <c r="C28" s="667"/>
      <c r="D28" s="668" t="s">
        <v>453</v>
      </c>
      <c r="E28" s="669">
        <f>SUM(E29+E52)</f>
        <v>424222.06</v>
      </c>
      <c r="F28" s="670">
        <f>SUM(F29+F52)</f>
        <v>644000</v>
      </c>
      <c r="G28" s="670">
        <f>SUM(G29+G52)</f>
        <v>537000</v>
      </c>
      <c r="H28" s="670">
        <f>SUM(H29+H52)</f>
        <v>487000</v>
      </c>
      <c r="I28" s="815"/>
      <c r="J28" s="817"/>
    </row>
    <row r="29" spans="1:10" s="474" customFormat="1" ht="13.8">
      <c r="A29" s="567" t="s">
        <v>410</v>
      </c>
      <c r="B29" s="722"/>
      <c r="C29" s="606">
        <v>32</v>
      </c>
      <c r="D29" s="578" t="s">
        <v>48</v>
      </c>
      <c r="E29" s="595">
        <f>SUM(E30+E36+E45+E47)</f>
        <v>407022.06</v>
      </c>
      <c r="F29" s="595">
        <f>SUM(F30+F36+F45+F47)</f>
        <v>614000</v>
      </c>
      <c r="G29" s="595">
        <f>SUM(G30+G36+G45+G47)</f>
        <v>516000</v>
      </c>
      <c r="H29" s="595">
        <f>SUM(H30+H36+H45+H47)</f>
        <v>466000</v>
      </c>
      <c r="I29" s="599">
        <f t="shared" ref="I29:J33" si="3">AVERAGE(G29/F29*100)</f>
        <v>84.039087947882734</v>
      </c>
      <c r="J29" s="619">
        <f t="shared" si="3"/>
        <v>90.310077519379846</v>
      </c>
    </row>
    <row r="30" spans="1:10" ht="13.8">
      <c r="A30" s="580" t="s">
        <v>410</v>
      </c>
      <c r="B30" s="723"/>
      <c r="C30" s="576">
        <v>322</v>
      </c>
      <c r="D30" s="577" t="s">
        <v>53</v>
      </c>
      <c r="E30" s="571">
        <f>SUM(E31:E35)</f>
        <v>83022.06</v>
      </c>
      <c r="F30" s="571">
        <f>SUM(F31:F35)</f>
        <v>97000</v>
      </c>
      <c r="G30" s="571">
        <f>SUM(G31:G35)</f>
        <v>81000</v>
      </c>
      <c r="H30" s="571">
        <f>SUM(H31:H35)</f>
        <v>81000</v>
      </c>
      <c r="I30" s="599">
        <f t="shared" si="3"/>
        <v>83.505154639175259</v>
      </c>
      <c r="J30" s="619">
        <f t="shared" si="3"/>
        <v>100</v>
      </c>
    </row>
    <row r="31" spans="1:10" ht="13.8">
      <c r="A31" s="580" t="s">
        <v>410</v>
      </c>
      <c r="B31" s="723"/>
      <c r="C31" s="576">
        <v>3221</v>
      </c>
      <c r="D31" s="577" t="s">
        <v>54</v>
      </c>
      <c r="E31" s="571">
        <v>16000</v>
      </c>
      <c r="F31" s="571">
        <v>25000</v>
      </c>
      <c r="G31" s="571">
        <v>20000</v>
      </c>
      <c r="H31" s="571">
        <v>20000</v>
      </c>
      <c r="I31" s="599">
        <f t="shared" si="3"/>
        <v>80</v>
      </c>
      <c r="J31" s="619">
        <f t="shared" si="3"/>
        <v>100</v>
      </c>
    </row>
    <row r="32" spans="1:10" ht="13.8">
      <c r="A32" s="580" t="s">
        <v>410</v>
      </c>
      <c r="B32" s="723"/>
      <c r="C32" s="576">
        <v>3223</v>
      </c>
      <c r="D32" s="577" t="s">
        <v>55</v>
      </c>
      <c r="E32" s="571">
        <v>50000</v>
      </c>
      <c r="F32" s="571">
        <v>55000</v>
      </c>
      <c r="G32" s="571">
        <v>50000</v>
      </c>
      <c r="H32" s="571">
        <v>50000</v>
      </c>
      <c r="I32" s="599">
        <f t="shared" si="3"/>
        <v>90.909090909090907</v>
      </c>
      <c r="J32" s="619">
        <f t="shared" si="3"/>
        <v>100</v>
      </c>
    </row>
    <row r="33" spans="1:10" ht="13.8">
      <c r="A33" s="580" t="s">
        <v>410</v>
      </c>
      <c r="B33" s="723"/>
      <c r="C33" s="576">
        <v>3224</v>
      </c>
      <c r="D33" s="577" t="s">
        <v>194</v>
      </c>
      <c r="E33" s="571">
        <v>0</v>
      </c>
      <c r="F33" s="571">
        <v>2000</v>
      </c>
      <c r="G33" s="571">
        <v>1000</v>
      </c>
      <c r="H33" s="571">
        <v>1000</v>
      </c>
      <c r="I33" s="599">
        <f t="shared" si="3"/>
        <v>50</v>
      </c>
      <c r="J33" s="619">
        <f t="shared" si="3"/>
        <v>100</v>
      </c>
    </row>
    <row r="34" spans="1:10" ht="13.8">
      <c r="A34" s="580" t="s">
        <v>410</v>
      </c>
      <c r="B34" s="723"/>
      <c r="C34" s="576">
        <v>3225</v>
      </c>
      <c r="D34" s="577" t="s">
        <v>195</v>
      </c>
      <c r="E34" s="571">
        <v>15022.06</v>
      </c>
      <c r="F34" s="571">
        <v>15000</v>
      </c>
      <c r="G34" s="571">
        <v>10000</v>
      </c>
      <c r="H34" s="571">
        <v>10000</v>
      </c>
      <c r="I34" s="599">
        <f t="shared" ref="I34:I55" si="4">AVERAGE(G34/F34*100)</f>
        <v>66.666666666666657</v>
      </c>
      <c r="J34" s="619">
        <f>AVERAGE(H34/G34*100)</f>
        <v>100</v>
      </c>
    </row>
    <row r="35" spans="1:10" ht="13.8" hidden="1">
      <c r="A35" s="580" t="s">
        <v>410</v>
      </c>
      <c r="B35" s="723"/>
      <c r="C35" s="576">
        <v>3227</v>
      </c>
      <c r="D35" s="577" t="s">
        <v>411</v>
      </c>
      <c r="E35" s="571">
        <v>2000</v>
      </c>
      <c r="F35" s="571">
        <v>0</v>
      </c>
      <c r="G35" s="571">
        <v>0</v>
      </c>
      <c r="H35" s="571">
        <v>0</v>
      </c>
      <c r="I35" s="599" t="e">
        <f t="shared" si="4"/>
        <v>#DIV/0!</v>
      </c>
      <c r="J35" s="619">
        <v>0</v>
      </c>
    </row>
    <row r="36" spans="1:10" ht="13.8">
      <c r="A36" s="580" t="s">
        <v>410</v>
      </c>
      <c r="B36" s="723"/>
      <c r="C36" s="576">
        <v>323</v>
      </c>
      <c r="D36" s="577" t="s">
        <v>57</v>
      </c>
      <c r="E36" s="571">
        <f>SUM(E37:E44)</f>
        <v>269000</v>
      </c>
      <c r="F36" s="571">
        <f>SUM(F37:F44)</f>
        <v>420000</v>
      </c>
      <c r="G36" s="571">
        <f>SUM(G37:G44)</f>
        <v>365000</v>
      </c>
      <c r="H36" s="571">
        <f>SUM(H37:H44)</f>
        <v>315000</v>
      </c>
      <c r="I36" s="599">
        <f t="shared" si="4"/>
        <v>86.904761904761912</v>
      </c>
      <c r="J36" s="619">
        <f t="shared" ref="J36:J56" si="5">AVERAGE(H36/G36*100)</f>
        <v>86.301369863013704</v>
      </c>
    </row>
    <row r="37" spans="1:10" ht="13.8">
      <c r="A37" s="580" t="s">
        <v>410</v>
      </c>
      <c r="B37" s="723"/>
      <c r="C37" s="576">
        <v>3231</v>
      </c>
      <c r="D37" s="577" t="s">
        <v>58</v>
      </c>
      <c r="E37" s="571">
        <v>30000</v>
      </c>
      <c r="F37" s="571">
        <v>35000</v>
      </c>
      <c r="G37" s="571">
        <v>35000</v>
      </c>
      <c r="H37" s="571">
        <v>35000</v>
      </c>
      <c r="I37" s="599">
        <f t="shared" si="4"/>
        <v>100</v>
      </c>
      <c r="J37" s="619">
        <f t="shared" si="5"/>
        <v>100</v>
      </c>
    </row>
    <row r="38" spans="1:10" ht="13.8">
      <c r="A38" s="580" t="s">
        <v>410</v>
      </c>
      <c r="B38" s="723"/>
      <c r="C38" s="576">
        <v>3232</v>
      </c>
      <c r="D38" s="577" t="s">
        <v>412</v>
      </c>
      <c r="E38" s="571">
        <v>5000</v>
      </c>
      <c r="F38" s="571">
        <v>7000</v>
      </c>
      <c r="G38" s="571">
        <v>5000</v>
      </c>
      <c r="H38" s="571">
        <v>5000</v>
      </c>
      <c r="I38" s="599">
        <f t="shared" si="4"/>
        <v>71.428571428571431</v>
      </c>
      <c r="J38" s="619">
        <f t="shared" si="5"/>
        <v>100</v>
      </c>
    </row>
    <row r="39" spans="1:10" ht="13.8">
      <c r="A39" s="580" t="s">
        <v>410</v>
      </c>
      <c r="B39" s="723"/>
      <c r="C39" s="576">
        <v>3233</v>
      </c>
      <c r="D39" s="577" t="s">
        <v>60</v>
      </c>
      <c r="E39" s="571">
        <v>25000</v>
      </c>
      <c r="F39" s="571">
        <v>25000</v>
      </c>
      <c r="G39" s="571">
        <v>25000</v>
      </c>
      <c r="H39" s="571">
        <v>25000</v>
      </c>
      <c r="I39" s="599">
        <f t="shared" si="4"/>
        <v>100</v>
      </c>
      <c r="J39" s="619">
        <f t="shared" si="5"/>
        <v>100</v>
      </c>
    </row>
    <row r="40" spans="1:10" ht="13.8">
      <c r="A40" s="580" t="s">
        <v>410</v>
      </c>
      <c r="B40" s="723"/>
      <c r="C40" s="576">
        <v>3234</v>
      </c>
      <c r="D40" s="577" t="s">
        <v>61</v>
      </c>
      <c r="E40" s="571">
        <v>15000</v>
      </c>
      <c r="F40" s="571">
        <v>25000</v>
      </c>
      <c r="G40" s="571">
        <v>25000</v>
      </c>
      <c r="H40" s="571">
        <v>25000</v>
      </c>
      <c r="I40" s="599">
        <f t="shared" si="4"/>
        <v>100</v>
      </c>
      <c r="J40" s="619">
        <f t="shared" si="5"/>
        <v>100</v>
      </c>
    </row>
    <row r="41" spans="1:10" ht="13.8">
      <c r="A41" s="580" t="s">
        <v>410</v>
      </c>
      <c r="B41" s="723"/>
      <c r="C41" s="576">
        <v>3236</v>
      </c>
      <c r="D41" s="577" t="s">
        <v>413</v>
      </c>
      <c r="E41" s="571">
        <v>2000</v>
      </c>
      <c r="F41" s="571">
        <v>3000</v>
      </c>
      <c r="G41" s="571">
        <v>3000</v>
      </c>
      <c r="H41" s="571">
        <v>3000</v>
      </c>
      <c r="I41" s="599">
        <f t="shared" si="4"/>
        <v>100</v>
      </c>
      <c r="J41" s="619">
        <f t="shared" si="5"/>
        <v>100</v>
      </c>
    </row>
    <row r="42" spans="1:10" ht="13.8">
      <c r="A42" s="580" t="s">
        <v>410</v>
      </c>
      <c r="B42" s="723"/>
      <c r="C42" s="576">
        <v>3237</v>
      </c>
      <c r="D42" s="577" t="s">
        <v>63</v>
      </c>
      <c r="E42" s="571">
        <v>140000</v>
      </c>
      <c r="F42" s="571">
        <v>250000</v>
      </c>
      <c r="G42" s="571">
        <v>200000</v>
      </c>
      <c r="H42" s="571">
        <v>150000</v>
      </c>
      <c r="I42" s="599">
        <f t="shared" si="4"/>
        <v>80</v>
      </c>
      <c r="J42" s="619">
        <f t="shared" si="5"/>
        <v>75</v>
      </c>
    </row>
    <row r="43" spans="1:10" ht="13.8">
      <c r="A43" s="580" t="s">
        <v>410</v>
      </c>
      <c r="B43" s="723"/>
      <c r="C43" s="576">
        <v>3238</v>
      </c>
      <c r="D43" s="577" t="s">
        <v>64</v>
      </c>
      <c r="E43" s="571">
        <v>12000</v>
      </c>
      <c r="F43" s="571">
        <v>15000</v>
      </c>
      <c r="G43" s="571">
        <v>12000</v>
      </c>
      <c r="H43" s="571">
        <v>12000</v>
      </c>
      <c r="I43" s="599">
        <f t="shared" si="4"/>
        <v>80</v>
      </c>
      <c r="J43" s="619">
        <f t="shared" si="5"/>
        <v>100</v>
      </c>
    </row>
    <row r="44" spans="1:10" ht="13.8">
      <c r="A44" s="580" t="s">
        <v>410</v>
      </c>
      <c r="B44" s="723"/>
      <c r="C44" s="576">
        <v>3239</v>
      </c>
      <c r="D44" s="577" t="s">
        <v>65</v>
      </c>
      <c r="E44" s="571">
        <v>40000</v>
      </c>
      <c r="F44" s="571">
        <v>60000</v>
      </c>
      <c r="G44" s="571">
        <v>60000</v>
      </c>
      <c r="H44" s="571">
        <v>60000</v>
      </c>
      <c r="I44" s="599">
        <f t="shared" si="4"/>
        <v>100</v>
      </c>
      <c r="J44" s="619">
        <f t="shared" si="5"/>
        <v>100</v>
      </c>
    </row>
    <row r="45" spans="1:10" ht="13.8">
      <c r="A45" s="580" t="s">
        <v>410</v>
      </c>
      <c r="B45" s="723"/>
      <c r="C45" s="576">
        <v>324</v>
      </c>
      <c r="D45" s="577" t="s">
        <v>144</v>
      </c>
      <c r="E45" s="571">
        <v>5000</v>
      </c>
      <c r="F45" s="571">
        <f>SUM(F46)</f>
        <v>25000</v>
      </c>
      <c r="G45" s="571">
        <f>SUM(G46)</f>
        <v>25000</v>
      </c>
      <c r="H45" s="571">
        <f>SUM(H46)</f>
        <v>25000</v>
      </c>
      <c r="I45" s="599">
        <f t="shared" si="4"/>
        <v>100</v>
      </c>
      <c r="J45" s="619">
        <f t="shared" si="5"/>
        <v>100</v>
      </c>
    </row>
    <row r="46" spans="1:10" ht="13.8">
      <c r="A46" s="580" t="s">
        <v>410</v>
      </c>
      <c r="B46" s="723"/>
      <c r="C46" s="576">
        <v>3241</v>
      </c>
      <c r="D46" s="577" t="s">
        <v>144</v>
      </c>
      <c r="E46" s="571">
        <v>5000</v>
      </c>
      <c r="F46" s="571">
        <v>25000</v>
      </c>
      <c r="G46" s="571">
        <v>25000</v>
      </c>
      <c r="H46" s="571">
        <v>25000</v>
      </c>
      <c r="I46" s="599">
        <f t="shared" si="4"/>
        <v>100</v>
      </c>
      <c r="J46" s="619">
        <f t="shared" si="5"/>
        <v>100</v>
      </c>
    </row>
    <row r="47" spans="1:10" ht="13.8">
      <c r="A47" s="580" t="s">
        <v>410</v>
      </c>
      <c r="B47" s="723"/>
      <c r="C47" s="576">
        <v>329</v>
      </c>
      <c r="D47" s="577" t="s">
        <v>66</v>
      </c>
      <c r="E47" s="571">
        <f>SUM(E48:E51)</f>
        <v>50000</v>
      </c>
      <c r="F47" s="571">
        <f>SUM(F48:F51)</f>
        <v>72000</v>
      </c>
      <c r="G47" s="571">
        <f>SUM(G48:G51)</f>
        <v>45000</v>
      </c>
      <c r="H47" s="571">
        <f>SUM(H48:H51)</f>
        <v>45000</v>
      </c>
      <c r="I47" s="599">
        <f t="shared" si="4"/>
        <v>62.5</v>
      </c>
      <c r="J47" s="619">
        <f t="shared" si="5"/>
        <v>100</v>
      </c>
    </row>
    <row r="48" spans="1:10" ht="13.8">
      <c r="A48" s="580" t="s">
        <v>410</v>
      </c>
      <c r="B48" s="723"/>
      <c r="C48" s="576">
        <v>3292</v>
      </c>
      <c r="D48" s="577" t="s">
        <v>68</v>
      </c>
      <c r="E48" s="571">
        <v>20000</v>
      </c>
      <c r="F48" s="571">
        <v>10000</v>
      </c>
      <c r="G48" s="571">
        <v>10000</v>
      </c>
      <c r="H48" s="571">
        <v>10000</v>
      </c>
      <c r="I48" s="599">
        <f t="shared" si="4"/>
        <v>100</v>
      </c>
      <c r="J48" s="619">
        <f t="shared" si="5"/>
        <v>100</v>
      </c>
    </row>
    <row r="49" spans="1:10" ht="13.8">
      <c r="A49" s="580" t="s">
        <v>410</v>
      </c>
      <c r="B49" s="723"/>
      <c r="C49" s="576">
        <v>3293</v>
      </c>
      <c r="D49" s="577" t="s">
        <v>69</v>
      </c>
      <c r="E49" s="571">
        <v>10000</v>
      </c>
      <c r="F49" s="571">
        <v>12000</v>
      </c>
      <c r="G49" s="571">
        <v>10000</v>
      </c>
      <c r="H49" s="571">
        <v>10000</v>
      </c>
      <c r="I49" s="599">
        <f t="shared" si="4"/>
        <v>83.333333333333343</v>
      </c>
      <c r="J49" s="619">
        <f t="shared" si="5"/>
        <v>100</v>
      </c>
    </row>
    <row r="50" spans="1:10" ht="13.8">
      <c r="A50" s="580" t="s">
        <v>410</v>
      </c>
      <c r="B50" s="723"/>
      <c r="C50" s="576">
        <v>3295</v>
      </c>
      <c r="D50" s="577" t="s">
        <v>198</v>
      </c>
      <c r="E50" s="571">
        <v>10000</v>
      </c>
      <c r="F50" s="571">
        <v>40000</v>
      </c>
      <c r="G50" s="571">
        <v>15000</v>
      </c>
      <c r="H50" s="571">
        <v>15000</v>
      </c>
      <c r="I50" s="599">
        <f t="shared" si="4"/>
        <v>37.5</v>
      </c>
      <c r="J50" s="619">
        <f t="shared" si="5"/>
        <v>100</v>
      </c>
    </row>
    <row r="51" spans="1:10" ht="13.8">
      <c r="A51" s="580" t="s">
        <v>410</v>
      </c>
      <c r="B51" s="723"/>
      <c r="C51" s="576">
        <v>3299</v>
      </c>
      <c r="D51" s="577" t="s">
        <v>66</v>
      </c>
      <c r="E51" s="571">
        <v>10000</v>
      </c>
      <c r="F51" s="571">
        <v>10000</v>
      </c>
      <c r="G51" s="571">
        <v>10000</v>
      </c>
      <c r="H51" s="571">
        <v>10000</v>
      </c>
      <c r="I51" s="599">
        <f t="shared" si="4"/>
        <v>100</v>
      </c>
      <c r="J51" s="619">
        <f t="shared" si="5"/>
        <v>100</v>
      </c>
    </row>
    <row r="52" spans="1:10" s="474" customFormat="1" ht="13.8">
      <c r="A52" s="621" t="s">
        <v>410</v>
      </c>
      <c r="B52" s="724"/>
      <c r="C52" s="559">
        <v>34</v>
      </c>
      <c r="D52" s="574" t="s">
        <v>71</v>
      </c>
      <c r="E52" s="570">
        <v>17200</v>
      </c>
      <c r="F52" s="570">
        <f>F53</f>
        <v>30000</v>
      </c>
      <c r="G52" s="570">
        <f>G53</f>
        <v>21000</v>
      </c>
      <c r="H52" s="570">
        <f>H53</f>
        <v>21000</v>
      </c>
      <c r="I52" s="599">
        <f t="shared" si="4"/>
        <v>70</v>
      </c>
      <c r="J52" s="619">
        <f t="shared" si="5"/>
        <v>100</v>
      </c>
    </row>
    <row r="53" spans="1:10" ht="13.8">
      <c r="A53" s="580" t="s">
        <v>410</v>
      </c>
      <c r="B53" s="723"/>
      <c r="C53" s="576">
        <v>343</v>
      </c>
      <c r="D53" s="577" t="s">
        <v>72</v>
      </c>
      <c r="E53" s="571">
        <f>SUM(E54:E56)</f>
        <v>17200</v>
      </c>
      <c r="F53" s="571">
        <f>SUM(F54:F56)</f>
        <v>30000</v>
      </c>
      <c r="G53" s="571">
        <f>SUM(G54:G56)</f>
        <v>21000</v>
      </c>
      <c r="H53" s="571">
        <f>SUM(H54:H56)</f>
        <v>21000</v>
      </c>
      <c r="I53" s="599">
        <f t="shared" si="4"/>
        <v>70</v>
      </c>
      <c r="J53" s="619">
        <f t="shared" si="5"/>
        <v>100</v>
      </c>
    </row>
    <row r="54" spans="1:10" ht="13.8">
      <c r="A54" s="580" t="s">
        <v>410</v>
      </c>
      <c r="B54" s="723"/>
      <c r="C54" s="576">
        <v>3431</v>
      </c>
      <c r="D54" s="577" t="s">
        <v>73</v>
      </c>
      <c r="E54" s="571">
        <v>12000</v>
      </c>
      <c r="F54" s="571">
        <v>15000</v>
      </c>
      <c r="G54" s="571">
        <v>15000</v>
      </c>
      <c r="H54" s="571">
        <v>15000</v>
      </c>
      <c r="I54" s="599">
        <f t="shared" si="4"/>
        <v>100</v>
      </c>
      <c r="J54" s="619">
        <f t="shared" si="5"/>
        <v>100</v>
      </c>
    </row>
    <row r="55" spans="1:10" ht="13.8">
      <c r="A55" s="580" t="s">
        <v>410</v>
      </c>
      <c r="B55" s="723"/>
      <c r="C55" s="576">
        <v>3433</v>
      </c>
      <c r="D55" s="577" t="s">
        <v>74</v>
      </c>
      <c r="E55" s="571">
        <v>200</v>
      </c>
      <c r="F55" s="571">
        <v>10000</v>
      </c>
      <c r="G55" s="571">
        <v>1000</v>
      </c>
      <c r="H55" s="571">
        <v>1000</v>
      </c>
      <c r="I55" s="599">
        <f t="shared" si="4"/>
        <v>10</v>
      </c>
      <c r="J55" s="619">
        <f t="shared" si="5"/>
        <v>100</v>
      </c>
    </row>
    <row r="56" spans="1:10" ht="14.4" thickBot="1">
      <c r="A56" s="622" t="s">
        <v>410</v>
      </c>
      <c r="B56" s="725"/>
      <c r="C56" s="601">
        <v>3434</v>
      </c>
      <c r="D56" s="602" t="s">
        <v>75</v>
      </c>
      <c r="E56" s="603">
        <v>5000</v>
      </c>
      <c r="F56" s="603">
        <v>5000</v>
      </c>
      <c r="G56" s="603">
        <v>5000</v>
      </c>
      <c r="H56" s="603">
        <v>5000</v>
      </c>
      <c r="I56" s="604">
        <f>AVERAGE(G56/F56*100)</f>
        <v>100</v>
      </c>
      <c r="J56" s="623">
        <f t="shared" si="5"/>
        <v>100</v>
      </c>
    </row>
    <row r="57" spans="1:10" ht="14.4" thickTop="1">
      <c r="A57" s="618"/>
      <c r="B57" s="607"/>
      <c r="C57" s="607"/>
      <c r="D57" s="612" t="s">
        <v>183</v>
      </c>
      <c r="E57" s="600"/>
      <c r="F57" s="581"/>
      <c r="G57" s="581"/>
      <c r="H57" s="581"/>
      <c r="I57" s="813">
        <f>AVERAGE(G59/F59*100)</f>
        <v>118.18181818181819</v>
      </c>
      <c r="J57" s="816">
        <f>AVERAGE(H59/G59*100)</f>
        <v>100</v>
      </c>
    </row>
    <row r="58" spans="1:10" ht="13.8">
      <c r="A58" s="618"/>
      <c r="B58" s="607"/>
      <c r="C58" s="607"/>
      <c r="D58" s="612" t="s">
        <v>200</v>
      </c>
      <c r="E58" s="591"/>
      <c r="F58" s="581"/>
      <c r="G58" s="581"/>
      <c r="H58" s="581"/>
      <c r="I58" s="815"/>
      <c r="J58" s="817"/>
    </row>
    <row r="59" spans="1:10" s="671" customFormat="1" ht="15.6">
      <c r="A59" s="672"/>
      <c r="B59" s="673"/>
      <c r="C59" s="673"/>
      <c r="D59" s="668" t="s">
        <v>454</v>
      </c>
      <c r="E59" s="669">
        <v>81000</v>
      </c>
      <c r="F59" s="670">
        <f t="shared" ref="F59:H60" si="6">SUM(F60)</f>
        <v>44000</v>
      </c>
      <c r="G59" s="670">
        <f t="shared" si="6"/>
        <v>52000</v>
      </c>
      <c r="H59" s="670">
        <f t="shared" si="6"/>
        <v>52000</v>
      </c>
      <c r="I59" s="815"/>
      <c r="J59" s="817"/>
    </row>
    <row r="60" spans="1:10" s="474" customFormat="1" ht="13.8">
      <c r="A60" s="564" t="s">
        <v>414</v>
      </c>
      <c r="B60" s="724"/>
      <c r="C60" s="559">
        <v>42</v>
      </c>
      <c r="D60" s="578" t="s">
        <v>97</v>
      </c>
      <c r="E60" s="570">
        <v>81000</v>
      </c>
      <c r="F60" s="570">
        <f t="shared" si="6"/>
        <v>44000</v>
      </c>
      <c r="G60" s="570">
        <f t="shared" si="6"/>
        <v>52000</v>
      </c>
      <c r="H60" s="570">
        <f t="shared" si="6"/>
        <v>52000</v>
      </c>
      <c r="I60" s="592">
        <f t="shared" ref="I60:J66" si="7">AVERAGE(G60/F60*100)</f>
        <v>118.18181818181819</v>
      </c>
      <c r="J60" s="620">
        <f t="shared" si="7"/>
        <v>100</v>
      </c>
    </row>
    <row r="61" spans="1:10" ht="13.8">
      <c r="A61" s="560" t="s">
        <v>414</v>
      </c>
      <c r="B61" s="723"/>
      <c r="C61" s="576">
        <v>422</v>
      </c>
      <c r="D61" s="577" t="s">
        <v>100</v>
      </c>
      <c r="E61" s="571">
        <f>SUM(E62:E66)</f>
        <v>81000</v>
      </c>
      <c r="F61" s="571">
        <f>SUM(F62:F66)</f>
        <v>44000</v>
      </c>
      <c r="G61" s="571">
        <f>SUM(G62:G66)</f>
        <v>52000</v>
      </c>
      <c r="H61" s="571">
        <f>SUM(H62:H66)</f>
        <v>52000</v>
      </c>
      <c r="I61" s="592">
        <f t="shared" si="7"/>
        <v>118.18181818181819</v>
      </c>
      <c r="J61" s="620">
        <f t="shared" si="7"/>
        <v>100</v>
      </c>
    </row>
    <row r="62" spans="1:10" ht="13.8">
      <c r="A62" s="560" t="s">
        <v>414</v>
      </c>
      <c r="B62" s="723"/>
      <c r="C62" s="576">
        <v>4221</v>
      </c>
      <c r="D62" s="577" t="s">
        <v>101</v>
      </c>
      <c r="E62" s="571">
        <v>25000</v>
      </c>
      <c r="F62" s="571">
        <v>20000</v>
      </c>
      <c r="G62" s="571">
        <v>15000</v>
      </c>
      <c r="H62" s="571">
        <v>15000</v>
      </c>
      <c r="I62" s="592">
        <f t="shared" si="7"/>
        <v>75</v>
      </c>
      <c r="J62" s="620">
        <f t="shared" si="7"/>
        <v>100</v>
      </c>
    </row>
    <row r="63" spans="1:10" ht="13.8">
      <c r="A63" s="560" t="s">
        <v>414</v>
      </c>
      <c r="B63" s="723"/>
      <c r="C63" s="576">
        <v>4222</v>
      </c>
      <c r="D63" s="577" t="s">
        <v>102</v>
      </c>
      <c r="E63" s="571">
        <v>4000</v>
      </c>
      <c r="F63" s="571">
        <v>6000</v>
      </c>
      <c r="G63" s="571">
        <v>5000</v>
      </c>
      <c r="H63" s="571">
        <v>5000</v>
      </c>
      <c r="I63" s="592">
        <f t="shared" si="7"/>
        <v>83.333333333333343</v>
      </c>
      <c r="J63" s="620">
        <f t="shared" si="7"/>
        <v>100</v>
      </c>
    </row>
    <row r="64" spans="1:10" ht="13.8">
      <c r="A64" s="560" t="s">
        <v>414</v>
      </c>
      <c r="B64" s="723"/>
      <c r="C64" s="576">
        <v>4223</v>
      </c>
      <c r="D64" s="577" t="s">
        <v>114</v>
      </c>
      <c r="E64" s="571">
        <v>20000</v>
      </c>
      <c r="F64" s="571">
        <v>5000</v>
      </c>
      <c r="G64" s="571">
        <v>20000</v>
      </c>
      <c r="H64" s="571">
        <v>20000</v>
      </c>
      <c r="I64" s="592">
        <f t="shared" si="7"/>
        <v>400</v>
      </c>
      <c r="J64" s="620">
        <f t="shared" si="7"/>
        <v>100</v>
      </c>
    </row>
    <row r="65" spans="1:10" ht="13.8">
      <c r="A65" s="560" t="s">
        <v>414</v>
      </c>
      <c r="B65" s="723"/>
      <c r="C65" s="576">
        <v>4226</v>
      </c>
      <c r="D65" s="577" t="s">
        <v>403</v>
      </c>
      <c r="E65" s="571">
        <v>2000</v>
      </c>
      <c r="F65" s="571">
        <v>3000</v>
      </c>
      <c r="G65" s="571">
        <v>2000</v>
      </c>
      <c r="H65" s="571">
        <v>2000</v>
      </c>
      <c r="I65" s="592">
        <f t="shared" si="7"/>
        <v>66.666666666666657</v>
      </c>
      <c r="J65" s="620">
        <f t="shared" si="7"/>
        <v>100</v>
      </c>
    </row>
    <row r="66" spans="1:10" s="605" customFormat="1" ht="14.4" thickBot="1">
      <c r="A66" s="624" t="s">
        <v>414</v>
      </c>
      <c r="B66" s="725"/>
      <c r="C66" s="601">
        <v>4227</v>
      </c>
      <c r="D66" s="602" t="s">
        <v>103</v>
      </c>
      <c r="E66" s="603">
        <v>30000</v>
      </c>
      <c r="F66" s="603">
        <v>10000</v>
      </c>
      <c r="G66" s="603">
        <v>10000</v>
      </c>
      <c r="H66" s="603">
        <v>10000</v>
      </c>
      <c r="I66" s="604">
        <f t="shared" si="7"/>
        <v>100</v>
      </c>
      <c r="J66" s="623">
        <f t="shared" si="7"/>
        <v>100</v>
      </c>
    </row>
    <row r="67" spans="1:10" ht="14.4" thickTop="1">
      <c r="A67" s="618"/>
      <c r="B67" s="607"/>
      <c r="C67" s="607"/>
      <c r="D67" s="612" t="s">
        <v>183</v>
      </c>
      <c r="E67" s="600"/>
      <c r="F67" s="581"/>
      <c r="G67" s="581"/>
      <c r="H67" s="581"/>
      <c r="I67" s="813">
        <f>AVERAGE(G69/F69*100)</f>
        <v>100</v>
      </c>
      <c r="J67" s="816">
        <f>AVERAGE(H69/G69*100)</f>
        <v>100</v>
      </c>
    </row>
    <row r="68" spans="1:10" ht="13.8">
      <c r="A68" s="618"/>
      <c r="B68" s="607"/>
      <c r="C68" s="607"/>
      <c r="D68" s="612" t="s">
        <v>200</v>
      </c>
      <c r="E68" s="591"/>
      <c r="F68" s="581"/>
      <c r="G68" s="581"/>
      <c r="H68" s="581"/>
      <c r="I68" s="815"/>
      <c r="J68" s="817"/>
    </row>
    <row r="69" spans="1:10" s="671" customFormat="1" ht="15.6">
      <c r="A69" s="672"/>
      <c r="B69" s="673"/>
      <c r="C69" s="673"/>
      <c r="D69" s="668" t="s">
        <v>455</v>
      </c>
      <c r="E69" s="669">
        <v>25000</v>
      </c>
      <c r="F69" s="670">
        <f t="shared" ref="F69:H71" si="8">SUM(F70)</f>
        <v>10000</v>
      </c>
      <c r="G69" s="670">
        <f t="shared" si="8"/>
        <v>10000</v>
      </c>
      <c r="H69" s="670">
        <f t="shared" si="8"/>
        <v>10000</v>
      </c>
      <c r="I69" s="815"/>
      <c r="J69" s="817"/>
    </row>
    <row r="70" spans="1:10" s="474" customFormat="1" ht="13.8">
      <c r="A70" s="564" t="s">
        <v>415</v>
      </c>
      <c r="B70" s="724"/>
      <c r="C70" s="559">
        <v>42</v>
      </c>
      <c r="D70" s="578" t="s">
        <v>97</v>
      </c>
      <c r="E70" s="570">
        <v>25000</v>
      </c>
      <c r="F70" s="570">
        <f t="shared" si="8"/>
        <v>10000</v>
      </c>
      <c r="G70" s="570">
        <f t="shared" si="8"/>
        <v>10000</v>
      </c>
      <c r="H70" s="570">
        <f t="shared" si="8"/>
        <v>10000</v>
      </c>
      <c r="I70" s="592">
        <f t="shared" ref="I70:J82" si="9">AVERAGE(G70/F70*100)</f>
        <v>100</v>
      </c>
      <c r="J70" s="620">
        <f t="shared" si="9"/>
        <v>100</v>
      </c>
    </row>
    <row r="71" spans="1:10" ht="13.8">
      <c r="A71" s="560" t="s">
        <v>415</v>
      </c>
      <c r="B71" s="723"/>
      <c r="C71" s="576">
        <v>426</v>
      </c>
      <c r="D71" s="577" t="s">
        <v>119</v>
      </c>
      <c r="E71" s="571">
        <v>25000</v>
      </c>
      <c r="F71" s="571">
        <f t="shared" si="8"/>
        <v>10000</v>
      </c>
      <c r="G71" s="571">
        <f t="shared" si="8"/>
        <v>10000</v>
      </c>
      <c r="H71" s="571">
        <f t="shared" si="8"/>
        <v>10000</v>
      </c>
      <c r="I71" s="592">
        <f t="shared" si="9"/>
        <v>100</v>
      </c>
      <c r="J71" s="620">
        <f t="shared" si="9"/>
        <v>100</v>
      </c>
    </row>
    <row r="72" spans="1:10" s="605" customFormat="1" ht="14.4" thickBot="1">
      <c r="A72" s="624" t="s">
        <v>415</v>
      </c>
      <c r="B72" s="725"/>
      <c r="C72" s="601">
        <v>4262</v>
      </c>
      <c r="D72" s="602" t="s">
        <v>201</v>
      </c>
      <c r="E72" s="603">
        <v>25000</v>
      </c>
      <c r="F72" s="603">
        <v>10000</v>
      </c>
      <c r="G72" s="603">
        <v>10000</v>
      </c>
      <c r="H72" s="603">
        <v>10000</v>
      </c>
      <c r="I72" s="604">
        <f t="shared" si="9"/>
        <v>100</v>
      </c>
      <c r="J72" s="623">
        <f t="shared" si="9"/>
        <v>100</v>
      </c>
    </row>
    <row r="73" spans="1:10" ht="14.4" thickTop="1">
      <c r="A73" s="618"/>
      <c r="B73" s="728"/>
      <c r="C73" s="607"/>
      <c r="D73" s="612" t="s">
        <v>183</v>
      </c>
      <c r="E73" s="600"/>
      <c r="F73" s="581"/>
      <c r="G73" s="581"/>
      <c r="H73" s="581"/>
      <c r="I73" s="813">
        <f>AVERAGE(G75/F75*100)</f>
        <v>200</v>
      </c>
      <c r="J73" s="816">
        <f>AVERAGE(H75/G75*100)</f>
        <v>100</v>
      </c>
    </row>
    <row r="74" spans="1:10" ht="13.8">
      <c r="A74" s="618"/>
      <c r="B74" s="728"/>
      <c r="C74" s="607"/>
      <c r="D74" s="612" t="s">
        <v>202</v>
      </c>
      <c r="E74" s="591"/>
      <c r="F74" s="581"/>
      <c r="G74" s="581"/>
      <c r="H74" s="581"/>
      <c r="I74" s="815"/>
      <c r="J74" s="817"/>
    </row>
    <row r="75" spans="1:10" s="671" customFormat="1" ht="15.6">
      <c r="A75" s="672"/>
      <c r="B75" s="729"/>
      <c r="C75" s="673"/>
      <c r="D75" s="668" t="s">
        <v>456</v>
      </c>
      <c r="E75" s="669">
        <v>20000</v>
      </c>
      <c r="F75" s="670">
        <f>SUM(F76)</f>
        <v>10000</v>
      </c>
      <c r="G75" s="670">
        <f t="shared" ref="G75:H77" si="10">SUM(G76)</f>
        <v>20000</v>
      </c>
      <c r="H75" s="670">
        <f t="shared" si="10"/>
        <v>20000</v>
      </c>
      <c r="I75" s="815"/>
      <c r="J75" s="817"/>
    </row>
    <row r="76" spans="1:10" s="474" customFormat="1" ht="13.8">
      <c r="A76" s="564" t="s">
        <v>416</v>
      </c>
      <c r="B76" s="724"/>
      <c r="C76" s="559">
        <v>32</v>
      </c>
      <c r="D76" s="578" t="s">
        <v>48</v>
      </c>
      <c r="E76" s="570">
        <v>20000</v>
      </c>
      <c r="F76" s="570">
        <f>SUM(F77)</f>
        <v>10000</v>
      </c>
      <c r="G76" s="570">
        <f t="shared" si="10"/>
        <v>20000</v>
      </c>
      <c r="H76" s="570">
        <f t="shared" si="10"/>
        <v>20000</v>
      </c>
      <c r="I76" s="592">
        <f t="shared" si="9"/>
        <v>200</v>
      </c>
      <c r="J76" s="620">
        <f t="shared" si="9"/>
        <v>100</v>
      </c>
    </row>
    <row r="77" spans="1:10" ht="13.8">
      <c r="A77" s="560" t="s">
        <v>416</v>
      </c>
      <c r="B77" s="723"/>
      <c r="C77" s="576">
        <v>323</v>
      </c>
      <c r="D77" s="577" t="s">
        <v>57</v>
      </c>
      <c r="E77" s="571">
        <v>20000</v>
      </c>
      <c r="F77" s="571">
        <f>SUM(F78)</f>
        <v>10000</v>
      </c>
      <c r="G77" s="571">
        <f t="shared" si="10"/>
        <v>20000</v>
      </c>
      <c r="H77" s="571">
        <f t="shared" si="10"/>
        <v>20000</v>
      </c>
      <c r="I77" s="592">
        <f t="shared" si="9"/>
        <v>200</v>
      </c>
      <c r="J77" s="620">
        <f t="shared" si="9"/>
        <v>100</v>
      </c>
    </row>
    <row r="78" spans="1:10" ht="14.4" thickBot="1">
      <c r="A78" s="624" t="s">
        <v>416</v>
      </c>
      <c r="B78" s="725"/>
      <c r="C78" s="601">
        <v>3237</v>
      </c>
      <c r="D78" s="602" t="s">
        <v>63</v>
      </c>
      <c r="E78" s="603">
        <v>20000</v>
      </c>
      <c r="F78" s="603">
        <v>10000</v>
      </c>
      <c r="G78" s="603">
        <v>20000</v>
      </c>
      <c r="H78" s="603">
        <v>20000</v>
      </c>
      <c r="I78" s="604">
        <f t="shared" si="9"/>
        <v>200</v>
      </c>
      <c r="J78" s="623">
        <f t="shared" si="9"/>
        <v>100</v>
      </c>
    </row>
    <row r="79" spans="1:10" ht="14.4" thickTop="1">
      <c r="A79" s="618"/>
      <c r="B79" s="728"/>
      <c r="C79" s="607"/>
      <c r="D79" s="632" t="s">
        <v>183</v>
      </c>
      <c r="E79" s="600"/>
      <c r="F79" s="581"/>
      <c r="G79" s="581"/>
      <c r="H79" s="581"/>
      <c r="I79" s="813">
        <f>AVERAGE(G81/F81*100)</f>
        <v>100</v>
      </c>
      <c r="J79" s="816">
        <f>AVERAGE(H81/G81*100)</f>
        <v>100</v>
      </c>
    </row>
    <row r="80" spans="1:10" ht="13.8">
      <c r="A80" s="618"/>
      <c r="B80" s="728"/>
      <c r="C80" s="607"/>
      <c r="D80" s="612" t="s">
        <v>200</v>
      </c>
      <c r="E80" s="591"/>
      <c r="F80" s="581"/>
      <c r="G80" s="581"/>
      <c r="H80" s="581"/>
      <c r="I80" s="815"/>
      <c r="J80" s="817"/>
    </row>
    <row r="81" spans="1:10" s="671" customFormat="1" ht="15.6">
      <c r="A81" s="672"/>
      <c r="B81" s="729"/>
      <c r="C81" s="673"/>
      <c r="D81" s="668" t="s">
        <v>457</v>
      </c>
      <c r="E81" s="669">
        <v>40000</v>
      </c>
      <c r="F81" s="670">
        <f t="shared" ref="F81:H83" si="11">SUM(F82)</f>
        <v>20000</v>
      </c>
      <c r="G81" s="670">
        <f t="shared" si="11"/>
        <v>20000</v>
      </c>
      <c r="H81" s="670">
        <f t="shared" si="11"/>
        <v>20000</v>
      </c>
      <c r="I81" s="815"/>
      <c r="J81" s="817"/>
    </row>
    <row r="82" spans="1:10" s="474" customFormat="1" ht="13.8">
      <c r="A82" s="564" t="s">
        <v>417</v>
      </c>
      <c r="B82" s="724"/>
      <c r="C82" s="589">
        <v>38</v>
      </c>
      <c r="D82" s="590" t="s">
        <v>203</v>
      </c>
      <c r="E82" s="570">
        <v>40000</v>
      </c>
      <c r="F82" s="570">
        <f t="shared" si="11"/>
        <v>20000</v>
      </c>
      <c r="G82" s="570">
        <f t="shared" si="11"/>
        <v>20000</v>
      </c>
      <c r="H82" s="570">
        <f t="shared" si="11"/>
        <v>20000</v>
      </c>
      <c r="I82" s="592">
        <f t="shared" si="9"/>
        <v>100</v>
      </c>
      <c r="J82" s="620">
        <f t="shared" si="9"/>
        <v>100</v>
      </c>
    </row>
    <row r="83" spans="1:10" ht="13.8">
      <c r="A83" s="560" t="s">
        <v>417</v>
      </c>
      <c r="B83" s="723" t="s">
        <v>418</v>
      </c>
      <c r="C83" s="586">
        <v>383</v>
      </c>
      <c r="D83" s="575" t="s">
        <v>204</v>
      </c>
      <c r="E83" s="571">
        <v>40000</v>
      </c>
      <c r="F83" s="571">
        <f t="shared" si="11"/>
        <v>20000</v>
      </c>
      <c r="G83" s="571">
        <f t="shared" si="11"/>
        <v>20000</v>
      </c>
      <c r="H83" s="571">
        <f t="shared" si="11"/>
        <v>20000</v>
      </c>
      <c r="I83" s="592">
        <f t="shared" ref="I83:J93" si="12">AVERAGE(G83/F83*100)</f>
        <v>100</v>
      </c>
      <c r="J83" s="620">
        <f t="shared" si="12"/>
        <v>100</v>
      </c>
    </row>
    <row r="84" spans="1:10" ht="14.4" thickBot="1">
      <c r="A84" s="561" t="s">
        <v>417</v>
      </c>
      <c r="B84" s="730"/>
      <c r="C84" s="615">
        <v>3831</v>
      </c>
      <c r="D84" s="585" t="s">
        <v>205</v>
      </c>
      <c r="E84" s="568">
        <v>40000</v>
      </c>
      <c r="F84" s="568">
        <v>20000</v>
      </c>
      <c r="G84" s="568">
        <v>20000</v>
      </c>
      <c r="H84" s="568">
        <v>20000</v>
      </c>
      <c r="I84" s="597">
        <f t="shared" si="12"/>
        <v>100</v>
      </c>
      <c r="J84" s="625">
        <f t="shared" si="12"/>
        <v>100</v>
      </c>
    </row>
    <row r="85" spans="1:10" s="647" customFormat="1" ht="18" thickBot="1">
      <c r="A85" s="821" t="s">
        <v>492</v>
      </c>
      <c r="B85" s="822"/>
      <c r="C85" s="822"/>
      <c r="D85" s="823"/>
      <c r="E85" s="646">
        <v>175000</v>
      </c>
      <c r="F85" s="646">
        <f>SUM(F88)</f>
        <v>185000</v>
      </c>
      <c r="G85" s="646">
        <f>SUM(G88)</f>
        <v>185000</v>
      </c>
      <c r="H85" s="646">
        <f>SUM(H88)</f>
        <v>185000</v>
      </c>
      <c r="I85" s="652">
        <f t="shared" si="12"/>
        <v>100</v>
      </c>
      <c r="J85" s="653">
        <f t="shared" si="12"/>
        <v>100</v>
      </c>
    </row>
    <row r="86" spans="1:10" ht="13.8">
      <c r="A86" s="618"/>
      <c r="B86" s="607"/>
      <c r="C86" s="607"/>
      <c r="D86" s="612" t="s">
        <v>183</v>
      </c>
      <c r="E86" s="583"/>
      <c r="F86" s="581"/>
      <c r="G86" s="581"/>
      <c r="H86" s="581"/>
      <c r="I86" s="813">
        <f>AVERAGE(G88/F88*100)</f>
        <v>100</v>
      </c>
      <c r="J86" s="816">
        <f>AVERAGE(H88/G88*100)</f>
        <v>100</v>
      </c>
    </row>
    <row r="87" spans="1:10" ht="13.8">
      <c r="A87" s="618"/>
      <c r="B87" s="607"/>
      <c r="C87" s="607"/>
      <c r="D87" s="612" t="s">
        <v>184</v>
      </c>
      <c r="E87" s="582"/>
      <c r="F87" s="581"/>
      <c r="G87" s="581"/>
      <c r="H87" s="581"/>
      <c r="I87" s="814"/>
      <c r="J87" s="818"/>
    </row>
    <row r="88" spans="1:10" s="671" customFormat="1" ht="15.6">
      <c r="A88" s="672"/>
      <c r="B88" s="673"/>
      <c r="C88" s="673"/>
      <c r="D88" s="668" t="s">
        <v>458</v>
      </c>
      <c r="E88" s="674">
        <v>175000</v>
      </c>
      <c r="F88" s="670">
        <f t="shared" ref="F88:H89" si="13">SUM(F89)</f>
        <v>185000</v>
      </c>
      <c r="G88" s="670">
        <f t="shared" si="13"/>
        <v>185000</v>
      </c>
      <c r="H88" s="670">
        <f t="shared" si="13"/>
        <v>185000</v>
      </c>
      <c r="I88" s="814"/>
      <c r="J88" s="818"/>
    </row>
    <row r="89" spans="1:10" s="474" customFormat="1" ht="13.8">
      <c r="A89" s="564" t="s">
        <v>511</v>
      </c>
      <c r="B89" s="724"/>
      <c r="C89" s="589">
        <v>32</v>
      </c>
      <c r="D89" s="573" t="s">
        <v>185</v>
      </c>
      <c r="E89" s="588">
        <v>175000</v>
      </c>
      <c r="F89" s="570">
        <f t="shared" si="13"/>
        <v>185000</v>
      </c>
      <c r="G89" s="570">
        <f t="shared" si="13"/>
        <v>185000</v>
      </c>
      <c r="H89" s="570">
        <f t="shared" si="13"/>
        <v>185000</v>
      </c>
      <c r="I89" s="592">
        <f t="shared" si="12"/>
        <v>100</v>
      </c>
      <c r="J89" s="620">
        <f t="shared" si="12"/>
        <v>100</v>
      </c>
    </row>
    <row r="90" spans="1:10" ht="13.8">
      <c r="A90" s="560" t="s">
        <v>511</v>
      </c>
      <c r="B90" s="723"/>
      <c r="C90" s="586">
        <v>329</v>
      </c>
      <c r="D90" s="575" t="s">
        <v>66</v>
      </c>
      <c r="E90" s="571">
        <f>SUM(E91:E93)</f>
        <v>175000</v>
      </c>
      <c r="F90" s="571">
        <f>SUM(F91:F93)</f>
        <v>185000</v>
      </c>
      <c r="G90" s="571">
        <f>SUM(G91:G93)</f>
        <v>185000</v>
      </c>
      <c r="H90" s="571">
        <f>SUM(H91:H93)</f>
        <v>185000</v>
      </c>
      <c r="I90" s="592">
        <f t="shared" si="12"/>
        <v>100</v>
      </c>
      <c r="J90" s="620">
        <f t="shared" si="12"/>
        <v>100</v>
      </c>
    </row>
    <row r="91" spans="1:10" ht="13.8">
      <c r="A91" s="560" t="s">
        <v>511</v>
      </c>
      <c r="B91" s="723"/>
      <c r="C91" s="586">
        <v>3291</v>
      </c>
      <c r="D91" s="575" t="s">
        <v>67</v>
      </c>
      <c r="E91" s="582">
        <v>150000</v>
      </c>
      <c r="F91" s="582">
        <v>140000</v>
      </c>
      <c r="G91" s="582">
        <v>140000</v>
      </c>
      <c r="H91" s="582">
        <v>140000</v>
      </c>
      <c r="I91" s="592">
        <f t="shared" si="12"/>
        <v>100</v>
      </c>
      <c r="J91" s="620">
        <f t="shared" si="12"/>
        <v>100</v>
      </c>
    </row>
    <row r="92" spans="1:10" ht="13.8">
      <c r="A92" s="560" t="s">
        <v>511</v>
      </c>
      <c r="B92" s="723"/>
      <c r="C92" s="586">
        <v>3293</v>
      </c>
      <c r="D92" s="575" t="s">
        <v>69</v>
      </c>
      <c r="E92" s="582">
        <v>10000</v>
      </c>
      <c r="F92" s="582">
        <v>15000</v>
      </c>
      <c r="G92" s="582">
        <v>15000</v>
      </c>
      <c r="H92" s="582">
        <v>15000</v>
      </c>
      <c r="I92" s="592">
        <f t="shared" si="12"/>
        <v>100</v>
      </c>
      <c r="J92" s="620">
        <f t="shared" si="12"/>
        <v>100</v>
      </c>
    </row>
    <row r="93" spans="1:10" ht="14.4" thickBot="1">
      <c r="A93" s="560" t="s">
        <v>511</v>
      </c>
      <c r="B93" s="730"/>
      <c r="C93" s="615">
        <v>3294</v>
      </c>
      <c r="D93" s="585" t="s">
        <v>70</v>
      </c>
      <c r="E93" s="594">
        <v>15000</v>
      </c>
      <c r="F93" s="594">
        <v>30000</v>
      </c>
      <c r="G93" s="594">
        <v>30000</v>
      </c>
      <c r="H93" s="594">
        <v>30000</v>
      </c>
      <c r="I93" s="597">
        <f t="shared" si="12"/>
        <v>100</v>
      </c>
      <c r="J93" s="625">
        <f t="shared" si="12"/>
        <v>100</v>
      </c>
    </row>
    <row r="94" spans="1:10" s="647" customFormat="1" ht="18" thickBot="1">
      <c r="A94" s="821" t="s">
        <v>493</v>
      </c>
      <c r="B94" s="822"/>
      <c r="C94" s="822"/>
      <c r="D94" s="823"/>
      <c r="E94" s="646">
        <v>0</v>
      </c>
      <c r="F94" s="646">
        <f>SUM(F97)</f>
        <v>0</v>
      </c>
      <c r="G94" s="646">
        <f>SUM(G97)</f>
        <v>0</v>
      </c>
      <c r="H94" s="646">
        <f>SUM(H97)</f>
        <v>0</v>
      </c>
      <c r="I94" s="654">
        <v>0</v>
      </c>
      <c r="J94" s="653">
        <v>0</v>
      </c>
    </row>
    <row r="95" spans="1:10" ht="13.8">
      <c r="A95" s="618"/>
      <c r="B95" s="607"/>
      <c r="C95" s="607"/>
      <c r="D95" s="612" t="s">
        <v>183</v>
      </c>
      <c r="E95" s="583"/>
      <c r="F95" s="581"/>
      <c r="G95" s="581"/>
      <c r="H95" s="581"/>
      <c r="I95" s="596"/>
      <c r="J95" s="626"/>
    </row>
    <row r="96" spans="1:10" ht="13.8">
      <c r="A96" s="618"/>
      <c r="B96" s="607"/>
      <c r="C96" s="607"/>
      <c r="D96" s="612" t="s">
        <v>202</v>
      </c>
      <c r="E96" s="582"/>
      <c r="F96" s="581"/>
      <c r="G96" s="581"/>
      <c r="H96" s="581"/>
      <c r="I96" s="596"/>
      <c r="J96" s="626"/>
    </row>
    <row r="97" spans="1:10" s="671" customFormat="1" ht="15.6">
      <c r="A97" s="672"/>
      <c r="B97" s="673"/>
      <c r="C97" s="673"/>
      <c r="D97" s="668" t="s">
        <v>419</v>
      </c>
      <c r="E97" s="674">
        <v>0</v>
      </c>
      <c r="F97" s="670">
        <f>SUM(F98+F103)</f>
        <v>0</v>
      </c>
      <c r="G97" s="670">
        <v>0</v>
      </c>
      <c r="H97" s="670">
        <v>0</v>
      </c>
      <c r="I97" s="675">
        <v>0</v>
      </c>
      <c r="J97" s="676">
        <v>0</v>
      </c>
    </row>
    <row r="98" spans="1:10" s="474" customFormat="1" ht="13.8">
      <c r="A98" s="564" t="s">
        <v>512</v>
      </c>
      <c r="B98" s="724"/>
      <c r="C98" s="589">
        <v>32</v>
      </c>
      <c r="D98" s="559" t="s">
        <v>185</v>
      </c>
      <c r="E98" s="588">
        <v>0</v>
      </c>
      <c r="F98" s="588">
        <f>SUM(F99+F101)</f>
        <v>0</v>
      </c>
      <c r="G98" s="588">
        <v>0</v>
      </c>
      <c r="H98" s="588">
        <v>0</v>
      </c>
      <c r="I98" s="592">
        <v>0</v>
      </c>
      <c r="J98" s="620">
        <v>0</v>
      </c>
    </row>
    <row r="99" spans="1:10" ht="13.8">
      <c r="A99" s="560" t="s">
        <v>512</v>
      </c>
      <c r="B99" s="723"/>
      <c r="C99" s="586">
        <v>323</v>
      </c>
      <c r="D99" s="575" t="s">
        <v>57</v>
      </c>
      <c r="E99" s="582">
        <v>0</v>
      </c>
      <c r="F99" s="582">
        <f>SUM(F100)</f>
        <v>0</v>
      </c>
      <c r="G99" s="582">
        <v>0</v>
      </c>
      <c r="H99" s="582">
        <v>0</v>
      </c>
      <c r="I99" s="592">
        <v>0</v>
      </c>
      <c r="J99" s="620">
        <v>0</v>
      </c>
    </row>
    <row r="100" spans="1:10" ht="13.8">
      <c r="A100" s="560" t="s">
        <v>512</v>
      </c>
      <c r="B100" s="723"/>
      <c r="C100" s="586">
        <v>3239</v>
      </c>
      <c r="D100" s="575" t="s">
        <v>65</v>
      </c>
      <c r="E100" s="582">
        <v>0</v>
      </c>
      <c r="F100" s="582">
        <v>0</v>
      </c>
      <c r="G100" s="582">
        <v>0</v>
      </c>
      <c r="H100" s="582">
        <v>0</v>
      </c>
      <c r="I100" s="592">
        <v>0</v>
      </c>
      <c r="J100" s="620">
        <v>0</v>
      </c>
    </row>
    <row r="101" spans="1:10" ht="13.8">
      <c r="A101" s="560" t="s">
        <v>512</v>
      </c>
      <c r="B101" s="723"/>
      <c r="C101" s="586">
        <v>329</v>
      </c>
      <c r="D101" s="575" t="s">
        <v>66</v>
      </c>
      <c r="E101" s="582">
        <v>0</v>
      </c>
      <c r="F101" s="582">
        <f>SUM(F102)</f>
        <v>0</v>
      </c>
      <c r="G101" s="582">
        <v>0</v>
      </c>
      <c r="H101" s="582">
        <v>0</v>
      </c>
      <c r="I101" s="592">
        <v>0</v>
      </c>
      <c r="J101" s="620">
        <v>0</v>
      </c>
    </row>
    <row r="102" spans="1:10" ht="13.8">
      <c r="A102" s="560" t="s">
        <v>512</v>
      </c>
      <c r="B102" s="723"/>
      <c r="C102" s="586">
        <v>3291</v>
      </c>
      <c r="D102" s="575" t="s">
        <v>67</v>
      </c>
      <c r="E102" s="582">
        <v>0</v>
      </c>
      <c r="F102" s="582">
        <v>0</v>
      </c>
      <c r="G102" s="582">
        <v>0</v>
      </c>
      <c r="H102" s="582">
        <v>0</v>
      </c>
      <c r="I102" s="592">
        <v>0</v>
      </c>
      <c r="J102" s="620">
        <v>0</v>
      </c>
    </row>
    <row r="103" spans="1:10" s="474" customFormat="1" ht="13.8">
      <c r="A103" s="564" t="s">
        <v>512</v>
      </c>
      <c r="B103" s="724"/>
      <c r="C103" s="589">
        <v>38</v>
      </c>
      <c r="D103" s="573" t="s">
        <v>203</v>
      </c>
      <c r="E103" s="588">
        <v>0</v>
      </c>
      <c r="F103" s="588">
        <f>SUM(F104)</f>
        <v>0</v>
      </c>
      <c r="G103" s="588">
        <v>0</v>
      </c>
      <c r="H103" s="588">
        <v>0</v>
      </c>
      <c r="I103" s="592">
        <v>0</v>
      </c>
      <c r="J103" s="620">
        <v>0</v>
      </c>
    </row>
    <row r="104" spans="1:10" ht="13.8">
      <c r="A104" s="560" t="s">
        <v>512</v>
      </c>
      <c r="B104" s="723"/>
      <c r="C104" s="586">
        <v>381</v>
      </c>
      <c r="D104" s="575" t="s">
        <v>38</v>
      </c>
      <c r="E104" s="582">
        <v>0</v>
      </c>
      <c r="F104" s="582">
        <f>SUM(F105)</f>
        <v>0</v>
      </c>
      <c r="G104" s="582">
        <v>0</v>
      </c>
      <c r="H104" s="582">
        <v>0</v>
      </c>
      <c r="I104" s="592">
        <v>0</v>
      </c>
      <c r="J104" s="620">
        <v>0</v>
      </c>
    </row>
    <row r="105" spans="1:10" ht="14.4" thickBot="1">
      <c r="A105" s="560" t="s">
        <v>512</v>
      </c>
      <c r="B105" s="730"/>
      <c r="C105" s="615">
        <v>3811</v>
      </c>
      <c r="D105" s="585" t="s">
        <v>420</v>
      </c>
      <c r="E105" s="594">
        <v>0</v>
      </c>
      <c r="F105" s="594">
        <v>0</v>
      </c>
      <c r="G105" s="594">
        <v>0</v>
      </c>
      <c r="H105" s="594">
        <v>0</v>
      </c>
      <c r="I105" s="597">
        <v>0</v>
      </c>
      <c r="J105" s="625">
        <v>0</v>
      </c>
    </row>
    <row r="106" spans="1:10" s="647" customFormat="1" ht="18" thickBot="1">
      <c r="A106" s="824" t="s">
        <v>494</v>
      </c>
      <c r="B106" s="825"/>
      <c r="C106" s="825"/>
      <c r="D106" s="826"/>
      <c r="E106" s="648">
        <v>97000</v>
      </c>
      <c r="F106" s="648">
        <f>SUM(F109+F115)</f>
        <v>200000</v>
      </c>
      <c r="G106" s="648">
        <f>SUM(G109+G115)</f>
        <v>200000</v>
      </c>
      <c r="H106" s="648">
        <f>SUM(H109+H115)</f>
        <v>200000</v>
      </c>
      <c r="I106" s="652">
        <f t="shared" ref="I106:J112" si="14">AVERAGE(G106/F106*100)</f>
        <v>100</v>
      </c>
      <c r="J106" s="653">
        <f t="shared" si="14"/>
        <v>100</v>
      </c>
    </row>
    <row r="107" spans="1:10" ht="13.8">
      <c r="A107" s="618"/>
      <c r="B107" s="607"/>
      <c r="C107" s="607"/>
      <c r="D107" s="613" t="s">
        <v>183</v>
      </c>
      <c r="E107" s="583"/>
      <c r="F107" s="581"/>
      <c r="G107" s="581"/>
      <c r="H107" s="581"/>
      <c r="I107" s="813">
        <f>AVERAGE(G109/F109*100)</f>
        <v>100</v>
      </c>
      <c r="J107" s="816">
        <f>AVERAGE(H109/G109*100)</f>
        <v>100</v>
      </c>
    </row>
    <row r="108" spans="1:10" ht="13.8">
      <c r="A108" s="618"/>
      <c r="B108" s="607"/>
      <c r="C108" s="607"/>
      <c r="D108" s="612" t="s">
        <v>261</v>
      </c>
      <c r="E108" s="582"/>
      <c r="F108" s="581"/>
      <c r="G108" s="581"/>
      <c r="H108" s="581"/>
      <c r="I108" s="814"/>
      <c r="J108" s="818"/>
    </row>
    <row r="109" spans="1:10" s="671" customFormat="1" ht="31.2">
      <c r="A109" s="672"/>
      <c r="B109" s="673"/>
      <c r="C109" s="673"/>
      <c r="D109" s="677" t="s">
        <v>564</v>
      </c>
      <c r="E109" s="674">
        <v>87000</v>
      </c>
      <c r="F109" s="670">
        <f>SUM(F110)</f>
        <v>100000</v>
      </c>
      <c r="G109" s="670">
        <f t="shared" ref="G109:H111" si="15">SUM(G110)</f>
        <v>100000</v>
      </c>
      <c r="H109" s="670">
        <f t="shared" si="15"/>
        <v>100000</v>
      </c>
      <c r="I109" s="814"/>
      <c r="J109" s="818"/>
    </row>
    <row r="110" spans="1:10" s="474" customFormat="1" ht="13.8">
      <c r="A110" s="564" t="s">
        <v>513</v>
      </c>
      <c r="B110" s="724"/>
      <c r="C110" s="559">
        <v>35</v>
      </c>
      <c r="D110" s="574" t="s">
        <v>76</v>
      </c>
      <c r="E110" s="570">
        <v>87000</v>
      </c>
      <c r="F110" s="570">
        <f>SUM(F111)</f>
        <v>100000</v>
      </c>
      <c r="G110" s="570">
        <f t="shared" si="15"/>
        <v>100000</v>
      </c>
      <c r="H110" s="570">
        <f t="shared" si="15"/>
        <v>100000</v>
      </c>
      <c r="I110" s="592">
        <f t="shared" si="14"/>
        <v>100</v>
      </c>
      <c r="J110" s="620">
        <f t="shared" si="14"/>
        <v>100</v>
      </c>
    </row>
    <row r="111" spans="1:10" ht="13.8">
      <c r="A111" s="560" t="s">
        <v>513</v>
      </c>
      <c r="B111" s="723"/>
      <c r="C111" s="576">
        <v>352</v>
      </c>
      <c r="D111" s="577" t="s">
        <v>421</v>
      </c>
      <c r="E111" s="571">
        <v>87000</v>
      </c>
      <c r="F111" s="571">
        <f>SUM(F112)</f>
        <v>100000</v>
      </c>
      <c r="G111" s="571">
        <f t="shared" si="15"/>
        <v>100000</v>
      </c>
      <c r="H111" s="571">
        <f t="shared" si="15"/>
        <v>100000</v>
      </c>
      <c r="I111" s="592">
        <f t="shared" si="14"/>
        <v>100</v>
      </c>
      <c r="J111" s="620">
        <f t="shared" si="14"/>
        <v>100</v>
      </c>
    </row>
    <row r="112" spans="1:10" ht="14.4" thickBot="1">
      <c r="A112" s="624" t="s">
        <v>513</v>
      </c>
      <c r="B112" s="725"/>
      <c r="C112" s="601">
        <v>3522</v>
      </c>
      <c r="D112" s="602" t="s">
        <v>422</v>
      </c>
      <c r="E112" s="603">
        <v>87000</v>
      </c>
      <c r="F112" s="603">
        <v>100000</v>
      </c>
      <c r="G112" s="603">
        <v>100000</v>
      </c>
      <c r="H112" s="603">
        <v>100000</v>
      </c>
      <c r="I112" s="604">
        <f t="shared" si="14"/>
        <v>100</v>
      </c>
      <c r="J112" s="623">
        <f t="shared" si="14"/>
        <v>100</v>
      </c>
    </row>
    <row r="113" spans="1:10" ht="14.4" thickTop="1">
      <c r="A113" s="618"/>
      <c r="B113" s="728"/>
      <c r="C113" s="607"/>
      <c r="D113" s="613" t="s">
        <v>183</v>
      </c>
      <c r="E113" s="583"/>
      <c r="F113" s="581"/>
      <c r="G113" s="581"/>
      <c r="H113" s="581"/>
      <c r="I113" s="813">
        <f>AVERAGE(G115/F115*100)</f>
        <v>100</v>
      </c>
      <c r="J113" s="816">
        <f>AVERAGE(H115/G115*100)</f>
        <v>100</v>
      </c>
    </row>
    <row r="114" spans="1:10" ht="13.8">
      <c r="A114" s="618"/>
      <c r="B114" s="728"/>
      <c r="C114" s="607"/>
      <c r="D114" s="612" t="s">
        <v>261</v>
      </c>
      <c r="E114" s="582"/>
      <c r="F114" s="581"/>
      <c r="G114" s="581"/>
      <c r="H114" s="581"/>
      <c r="I114" s="814"/>
      <c r="J114" s="818"/>
    </row>
    <row r="115" spans="1:10" s="671" customFormat="1" ht="31.2">
      <c r="A115" s="672"/>
      <c r="B115" s="729"/>
      <c r="C115" s="673"/>
      <c r="D115" s="677" t="s">
        <v>459</v>
      </c>
      <c r="E115" s="674">
        <v>87000</v>
      </c>
      <c r="F115" s="670">
        <f t="shared" ref="F115:H116" si="16">SUM(F116)</f>
        <v>100000</v>
      </c>
      <c r="G115" s="670">
        <f t="shared" si="16"/>
        <v>100000</v>
      </c>
      <c r="H115" s="670">
        <f t="shared" si="16"/>
        <v>100000</v>
      </c>
      <c r="I115" s="814"/>
      <c r="J115" s="818"/>
    </row>
    <row r="116" spans="1:10" s="474" customFormat="1" ht="13.8">
      <c r="A116" s="564" t="s">
        <v>514</v>
      </c>
      <c r="B116" s="724"/>
      <c r="C116" s="559">
        <v>35</v>
      </c>
      <c r="D116" s="574" t="s">
        <v>76</v>
      </c>
      <c r="E116" s="570">
        <v>87000</v>
      </c>
      <c r="F116" s="570">
        <f t="shared" si="16"/>
        <v>100000</v>
      </c>
      <c r="G116" s="570">
        <f t="shared" si="16"/>
        <v>100000</v>
      </c>
      <c r="H116" s="570">
        <f t="shared" si="16"/>
        <v>100000</v>
      </c>
      <c r="I116" s="592">
        <f t="shared" ref="I116:J118" si="17">AVERAGE(G116/F116*100)</f>
        <v>100</v>
      </c>
      <c r="J116" s="620">
        <f t="shared" si="17"/>
        <v>100</v>
      </c>
    </row>
    <row r="117" spans="1:10" ht="13.8">
      <c r="A117" s="560" t="s">
        <v>514</v>
      </c>
      <c r="B117" s="723"/>
      <c r="C117" s="576">
        <v>352</v>
      </c>
      <c r="D117" s="577" t="s">
        <v>421</v>
      </c>
      <c r="E117" s="571">
        <v>87000</v>
      </c>
      <c r="F117" s="571">
        <f>SUM(F118+F119)</f>
        <v>100000</v>
      </c>
      <c r="G117" s="571">
        <f>SUM(G118+G119)</f>
        <v>100000</v>
      </c>
      <c r="H117" s="571">
        <f>SUM(H118+H119)</f>
        <v>100000</v>
      </c>
      <c r="I117" s="592">
        <f t="shared" si="17"/>
        <v>100</v>
      </c>
      <c r="J117" s="620">
        <f t="shared" si="17"/>
        <v>100</v>
      </c>
    </row>
    <row r="118" spans="1:10" ht="13.8">
      <c r="A118" s="560" t="s">
        <v>514</v>
      </c>
      <c r="B118" s="730"/>
      <c r="C118" s="616">
        <v>3523</v>
      </c>
      <c r="D118" s="579" t="s">
        <v>588</v>
      </c>
      <c r="E118" s="568">
        <v>87000</v>
      </c>
      <c r="F118" s="568">
        <v>50000</v>
      </c>
      <c r="G118" s="568">
        <v>50000</v>
      </c>
      <c r="H118" s="568">
        <v>50000</v>
      </c>
      <c r="I118" s="597">
        <f t="shared" si="17"/>
        <v>100</v>
      </c>
      <c r="J118" s="625">
        <f t="shared" si="17"/>
        <v>100</v>
      </c>
    </row>
    <row r="119" spans="1:10" s="705" customFormat="1" ht="18" thickBot="1">
      <c r="A119" s="560" t="s">
        <v>514</v>
      </c>
      <c r="B119" s="730"/>
      <c r="C119" s="616">
        <v>3523</v>
      </c>
      <c r="D119" s="579" t="s">
        <v>593</v>
      </c>
      <c r="E119" s="568">
        <v>87000</v>
      </c>
      <c r="F119" s="568">
        <v>50000</v>
      </c>
      <c r="G119" s="568">
        <v>50000</v>
      </c>
      <c r="H119" s="568">
        <v>50000</v>
      </c>
      <c r="I119" s="597">
        <f>AVERAGE(G119/F119*100)</f>
        <v>100</v>
      </c>
      <c r="J119" s="625">
        <f>AVERAGE(H119/G119*100)</f>
        <v>100</v>
      </c>
    </row>
    <row r="120" spans="1:10" ht="18" thickBot="1">
      <c r="A120" s="821" t="s">
        <v>495</v>
      </c>
      <c r="B120" s="822"/>
      <c r="C120" s="822"/>
      <c r="D120" s="823"/>
      <c r="E120" s="646"/>
      <c r="F120" s="646">
        <f>F123</f>
        <v>45000</v>
      </c>
      <c r="G120" s="646">
        <f>G123</f>
        <v>45000</v>
      </c>
      <c r="H120" s="646">
        <f>H123</f>
        <v>45000</v>
      </c>
      <c r="I120" s="652">
        <f>AVERAGE(G120/F120*100)</f>
        <v>100</v>
      </c>
      <c r="J120" s="653">
        <f>AVERAGE(H120/G120*100)</f>
        <v>100</v>
      </c>
    </row>
    <row r="121" spans="1:10" ht="13.8">
      <c r="A121" s="618"/>
      <c r="B121" s="607"/>
      <c r="C121" s="607"/>
      <c r="D121" s="612" t="s">
        <v>208</v>
      </c>
      <c r="E121" s="583">
        <v>25000</v>
      </c>
      <c r="F121" s="581"/>
      <c r="G121" s="581"/>
      <c r="H121" s="581"/>
      <c r="I121" s="598"/>
      <c r="J121" s="627"/>
    </row>
    <row r="122" spans="1:10" s="671" customFormat="1" ht="15.6">
      <c r="A122" s="618"/>
      <c r="B122" s="607"/>
      <c r="C122" s="607"/>
      <c r="D122" s="612" t="s">
        <v>209</v>
      </c>
      <c r="E122" s="582"/>
      <c r="F122" s="581"/>
      <c r="G122" s="581"/>
      <c r="H122" s="581"/>
      <c r="I122" s="598"/>
      <c r="J122" s="627"/>
    </row>
    <row r="123" spans="1:10" s="474" customFormat="1" ht="15.6">
      <c r="A123" s="672"/>
      <c r="B123" s="673"/>
      <c r="C123" s="673"/>
      <c r="D123" s="668" t="s">
        <v>460</v>
      </c>
      <c r="E123" s="674">
        <v>25000</v>
      </c>
      <c r="F123" s="670">
        <f>SUM(F124)</f>
        <v>45000</v>
      </c>
      <c r="G123" s="670">
        <f t="shared" ref="G123:H125" si="18">SUM(G124)</f>
        <v>45000</v>
      </c>
      <c r="H123" s="670">
        <f t="shared" si="18"/>
        <v>45000</v>
      </c>
      <c r="I123" s="678">
        <f t="shared" ref="I123:J135" si="19">AVERAGE(G123/F123*100)</f>
        <v>100</v>
      </c>
      <c r="J123" s="679">
        <f t="shared" si="19"/>
        <v>100</v>
      </c>
    </row>
    <row r="124" spans="1:10" ht="13.8">
      <c r="A124" s="564" t="s">
        <v>515</v>
      </c>
      <c r="B124" s="573"/>
      <c r="C124" s="589">
        <v>32</v>
      </c>
      <c r="D124" s="573" t="s">
        <v>185</v>
      </c>
      <c r="E124" s="588">
        <v>25000</v>
      </c>
      <c r="F124" s="570">
        <f>SUM(F125)</f>
        <v>45000</v>
      </c>
      <c r="G124" s="570">
        <f t="shared" si="18"/>
        <v>45000</v>
      </c>
      <c r="H124" s="570">
        <f t="shared" si="18"/>
        <v>45000</v>
      </c>
      <c r="I124" s="592">
        <f t="shared" si="19"/>
        <v>100</v>
      </c>
      <c r="J124" s="620">
        <f t="shared" si="19"/>
        <v>100</v>
      </c>
    </row>
    <row r="125" spans="1:10" ht="13.8">
      <c r="A125" s="560" t="s">
        <v>515</v>
      </c>
      <c r="B125" s="575"/>
      <c r="C125" s="586">
        <v>323</v>
      </c>
      <c r="D125" s="575" t="s">
        <v>57</v>
      </c>
      <c r="E125" s="582">
        <v>25000</v>
      </c>
      <c r="F125" s="571">
        <f>SUM(F126)</f>
        <v>45000</v>
      </c>
      <c r="G125" s="571">
        <f t="shared" si="18"/>
        <v>45000</v>
      </c>
      <c r="H125" s="571">
        <f t="shared" si="18"/>
        <v>45000</v>
      </c>
      <c r="I125" s="592">
        <f t="shared" si="19"/>
        <v>100</v>
      </c>
      <c r="J125" s="620">
        <f t="shared" si="19"/>
        <v>100</v>
      </c>
    </row>
    <row r="126" spans="1:10" s="647" customFormat="1" ht="18" thickBot="1">
      <c r="A126" s="560" t="s">
        <v>515</v>
      </c>
      <c r="B126" s="730"/>
      <c r="C126" s="615">
        <v>3237</v>
      </c>
      <c r="D126" s="585" t="s">
        <v>63</v>
      </c>
      <c r="E126" s="594">
        <v>25000</v>
      </c>
      <c r="F126" s="594">
        <v>45000</v>
      </c>
      <c r="G126" s="594">
        <v>45000</v>
      </c>
      <c r="H126" s="594">
        <v>45000</v>
      </c>
      <c r="I126" s="597">
        <f t="shared" si="19"/>
        <v>100</v>
      </c>
      <c r="J126" s="625">
        <f t="shared" si="19"/>
        <v>100</v>
      </c>
    </row>
    <row r="127" spans="1:10" ht="18" thickBot="1">
      <c r="A127" s="821" t="s">
        <v>496</v>
      </c>
      <c r="B127" s="822"/>
      <c r="C127" s="822"/>
      <c r="D127" s="823"/>
      <c r="E127" s="646">
        <v>60000</v>
      </c>
      <c r="F127" s="646">
        <f>SUM(F130)</f>
        <v>25000</v>
      </c>
      <c r="G127" s="646">
        <f>SUM(G130)</f>
        <v>30000</v>
      </c>
      <c r="H127" s="646">
        <f>SUM(H130)</f>
        <v>30000</v>
      </c>
      <c r="I127" s="652">
        <f t="shared" si="19"/>
        <v>120</v>
      </c>
      <c r="J127" s="653">
        <f t="shared" si="19"/>
        <v>100</v>
      </c>
    </row>
    <row r="128" spans="1:10" ht="13.8">
      <c r="A128" s="618"/>
      <c r="B128" s="607"/>
      <c r="C128" s="607"/>
      <c r="D128" s="612" t="s">
        <v>208</v>
      </c>
      <c r="E128" s="583"/>
      <c r="F128" s="581"/>
      <c r="G128" s="581"/>
      <c r="H128" s="581"/>
      <c r="I128" s="813">
        <f>AVERAGE(G130/F130*100)</f>
        <v>120</v>
      </c>
      <c r="J128" s="816">
        <f>AVERAGE(H130/G130*100)</f>
        <v>100</v>
      </c>
    </row>
    <row r="129" spans="1:10" s="671" customFormat="1" ht="15.6">
      <c r="A129" s="618"/>
      <c r="B129" s="607"/>
      <c r="C129" s="607"/>
      <c r="D129" s="612" t="s">
        <v>202</v>
      </c>
      <c r="E129" s="582"/>
      <c r="F129" s="581"/>
      <c r="G129" s="581"/>
      <c r="H129" s="581"/>
      <c r="I129" s="814"/>
      <c r="J129" s="818"/>
    </row>
    <row r="130" spans="1:10" s="474" customFormat="1" ht="15.6">
      <c r="A130" s="672"/>
      <c r="B130" s="673"/>
      <c r="C130" s="673"/>
      <c r="D130" s="668" t="s">
        <v>461</v>
      </c>
      <c r="E130" s="674">
        <v>60000</v>
      </c>
      <c r="F130" s="670">
        <f t="shared" ref="F130:H131" si="20">SUM(F131)</f>
        <v>25000</v>
      </c>
      <c r="G130" s="670">
        <f t="shared" si="20"/>
        <v>30000</v>
      </c>
      <c r="H130" s="670">
        <f t="shared" si="20"/>
        <v>30000</v>
      </c>
      <c r="I130" s="814"/>
      <c r="J130" s="818"/>
    </row>
    <row r="131" spans="1:10" ht="13.8">
      <c r="A131" s="564" t="s">
        <v>516</v>
      </c>
      <c r="B131" s="724"/>
      <c r="C131" s="589">
        <v>38</v>
      </c>
      <c r="D131" s="573" t="s">
        <v>203</v>
      </c>
      <c r="E131" s="588">
        <v>60000</v>
      </c>
      <c r="F131" s="570">
        <f t="shared" si="20"/>
        <v>25000</v>
      </c>
      <c r="G131" s="570">
        <f t="shared" si="20"/>
        <v>30000</v>
      </c>
      <c r="H131" s="570">
        <f t="shared" si="20"/>
        <v>30000</v>
      </c>
      <c r="I131" s="592">
        <f t="shared" si="19"/>
        <v>120</v>
      </c>
      <c r="J131" s="620">
        <f t="shared" si="19"/>
        <v>100</v>
      </c>
    </row>
    <row r="132" spans="1:10" ht="13.8">
      <c r="A132" s="560" t="s">
        <v>516</v>
      </c>
      <c r="B132" s="723"/>
      <c r="C132" s="586">
        <v>381</v>
      </c>
      <c r="D132" s="575" t="s">
        <v>38</v>
      </c>
      <c r="E132" s="582">
        <v>60000</v>
      </c>
      <c r="F132" s="571">
        <f>SUM(F133:F134)</f>
        <v>25000</v>
      </c>
      <c r="G132" s="571">
        <f>SUM(G133:G134)</f>
        <v>30000</v>
      </c>
      <c r="H132" s="571">
        <f>SUM(H133:H134)</f>
        <v>30000</v>
      </c>
      <c r="I132" s="592">
        <f t="shared" si="19"/>
        <v>120</v>
      </c>
      <c r="J132" s="620">
        <f t="shared" si="19"/>
        <v>100</v>
      </c>
    </row>
    <row r="133" spans="1:10" ht="13.8">
      <c r="A133" s="560" t="s">
        <v>516</v>
      </c>
      <c r="B133" s="723"/>
      <c r="C133" s="586">
        <v>3811</v>
      </c>
      <c r="D133" s="575" t="s">
        <v>423</v>
      </c>
      <c r="E133" s="582">
        <v>10000</v>
      </c>
      <c r="F133" s="582">
        <v>0</v>
      </c>
      <c r="G133" s="582">
        <v>10000</v>
      </c>
      <c r="H133" s="582">
        <v>10000</v>
      </c>
      <c r="I133" s="592">
        <v>0</v>
      </c>
      <c r="J133" s="620">
        <f t="shared" si="19"/>
        <v>100</v>
      </c>
    </row>
    <row r="134" spans="1:10" s="647" customFormat="1" ht="18" thickBot="1">
      <c r="A134" s="560" t="s">
        <v>516</v>
      </c>
      <c r="B134" s="730"/>
      <c r="C134" s="615">
        <v>3812</v>
      </c>
      <c r="D134" s="585" t="s">
        <v>211</v>
      </c>
      <c r="E134" s="594">
        <v>50000</v>
      </c>
      <c r="F134" s="594">
        <v>25000</v>
      </c>
      <c r="G134" s="594">
        <v>20000</v>
      </c>
      <c r="H134" s="594">
        <v>20000</v>
      </c>
      <c r="I134" s="597">
        <f t="shared" si="19"/>
        <v>80</v>
      </c>
      <c r="J134" s="625">
        <f t="shared" si="19"/>
        <v>100</v>
      </c>
    </row>
    <row r="135" spans="1:10" s="566" customFormat="1" ht="18" thickBot="1">
      <c r="A135" s="824" t="s">
        <v>497</v>
      </c>
      <c r="B135" s="825"/>
      <c r="C135" s="825"/>
      <c r="D135" s="826"/>
      <c r="E135" s="646">
        <v>5000</v>
      </c>
      <c r="F135" s="646">
        <f>SUM(F138)</f>
        <v>5000</v>
      </c>
      <c r="G135" s="646">
        <f>SUM(G138)</f>
        <v>5000</v>
      </c>
      <c r="H135" s="646">
        <f>SUM(H138)</f>
        <v>5000</v>
      </c>
      <c r="I135" s="652">
        <f t="shared" si="19"/>
        <v>100</v>
      </c>
      <c r="J135" s="653">
        <f t="shared" si="19"/>
        <v>100</v>
      </c>
    </row>
    <row r="136" spans="1:10" ht="13.8">
      <c r="A136" s="618"/>
      <c r="B136" s="607"/>
      <c r="C136" s="607"/>
      <c r="D136" s="612" t="s">
        <v>208</v>
      </c>
      <c r="E136" s="583"/>
      <c r="F136" s="581"/>
      <c r="G136" s="581"/>
      <c r="H136" s="581"/>
      <c r="I136" s="813">
        <f>AVERAGE(G138/F138*100)</f>
        <v>100</v>
      </c>
      <c r="J136" s="816">
        <f>AVERAGE(H138/G138*100)</f>
        <v>100</v>
      </c>
    </row>
    <row r="137" spans="1:10" s="671" customFormat="1" ht="15.6">
      <c r="A137" s="618"/>
      <c r="B137" s="607"/>
      <c r="C137" s="607"/>
      <c r="D137" s="612" t="s">
        <v>202</v>
      </c>
      <c r="E137" s="582"/>
      <c r="F137" s="581"/>
      <c r="G137" s="581"/>
      <c r="H137" s="581"/>
      <c r="I137" s="814"/>
      <c r="J137" s="818"/>
    </row>
    <row r="138" spans="1:10" s="474" customFormat="1" ht="15.6">
      <c r="A138" s="672"/>
      <c r="B138" s="673"/>
      <c r="C138" s="673"/>
      <c r="D138" s="668" t="s">
        <v>462</v>
      </c>
      <c r="E138" s="674">
        <v>5000</v>
      </c>
      <c r="F138" s="670">
        <f>SUM(F139)</f>
        <v>5000</v>
      </c>
      <c r="G138" s="670">
        <f t="shared" ref="G138:H140" si="21">SUM(G139)</f>
        <v>5000</v>
      </c>
      <c r="H138" s="670">
        <f t="shared" si="21"/>
        <v>5000</v>
      </c>
      <c r="I138" s="814"/>
      <c r="J138" s="818"/>
    </row>
    <row r="139" spans="1:10" ht="13.8">
      <c r="A139" s="564" t="s">
        <v>517</v>
      </c>
      <c r="B139" s="573"/>
      <c r="C139" s="589">
        <v>38</v>
      </c>
      <c r="D139" s="573" t="s">
        <v>203</v>
      </c>
      <c r="E139" s="588">
        <v>5000</v>
      </c>
      <c r="F139" s="570">
        <f>SUM(F140)</f>
        <v>5000</v>
      </c>
      <c r="G139" s="570">
        <f t="shared" si="21"/>
        <v>5000</v>
      </c>
      <c r="H139" s="570">
        <f t="shared" si="21"/>
        <v>5000</v>
      </c>
      <c r="I139" s="592">
        <f t="shared" ref="I139:J156" si="22">AVERAGE(G139/F139*100)</f>
        <v>100</v>
      </c>
      <c r="J139" s="620">
        <f t="shared" si="22"/>
        <v>100</v>
      </c>
    </row>
    <row r="140" spans="1:10" ht="13.8">
      <c r="A140" s="560" t="s">
        <v>517</v>
      </c>
      <c r="B140" s="575"/>
      <c r="C140" s="586">
        <v>381</v>
      </c>
      <c r="D140" s="575" t="s">
        <v>38</v>
      </c>
      <c r="E140" s="582">
        <v>5000</v>
      </c>
      <c r="F140" s="571">
        <f>SUM(F141)</f>
        <v>5000</v>
      </c>
      <c r="G140" s="571">
        <f t="shared" si="21"/>
        <v>5000</v>
      </c>
      <c r="H140" s="571">
        <f t="shared" si="21"/>
        <v>5000</v>
      </c>
      <c r="I140" s="592">
        <f t="shared" si="22"/>
        <v>100</v>
      </c>
      <c r="J140" s="620">
        <f t="shared" si="22"/>
        <v>100</v>
      </c>
    </row>
    <row r="141" spans="1:10" s="647" customFormat="1" ht="18" thickBot="1">
      <c r="A141" s="560" t="s">
        <v>517</v>
      </c>
      <c r="B141" s="730"/>
      <c r="C141" s="615">
        <v>3811</v>
      </c>
      <c r="D141" s="585" t="s">
        <v>424</v>
      </c>
      <c r="E141" s="594">
        <v>5000</v>
      </c>
      <c r="F141" s="594">
        <v>5000</v>
      </c>
      <c r="G141" s="594">
        <v>5000</v>
      </c>
      <c r="H141" s="594">
        <v>5000</v>
      </c>
      <c r="I141" s="597">
        <f t="shared" si="22"/>
        <v>100</v>
      </c>
      <c r="J141" s="625">
        <f t="shared" si="22"/>
        <v>100</v>
      </c>
    </row>
    <row r="142" spans="1:10" ht="18" thickBot="1">
      <c r="A142" s="821" t="s">
        <v>498</v>
      </c>
      <c r="B142" s="822"/>
      <c r="C142" s="822"/>
      <c r="D142" s="823"/>
      <c r="E142" s="646">
        <f>SUM(E146+E162+E168)</f>
        <v>335000</v>
      </c>
      <c r="F142" s="646">
        <f>SUM(F146+F162+F168)</f>
        <v>1228000</v>
      </c>
      <c r="G142" s="646">
        <f>SUM(G146+G162+G168)</f>
        <v>1385000</v>
      </c>
      <c r="H142" s="646">
        <f>SUM(H146+H162+H168)</f>
        <v>1315000</v>
      </c>
      <c r="I142" s="652">
        <f t="shared" si="22"/>
        <v>112.78501628664495</v>
      </c>
      <c r="J142" s="653">
        <f t="shared" si="22"/>
        <v>94.945848375451263</v>
      </c>
    </row>
    <row r="143" spans="1:10" ht="13.8">
      <c r="A143" s="618"/>
      <c r="B143" s="607"/>
      <c r="C143" s="607"/>
      <c r="D143" s="613" t="s">
        <v>213</v>
      </c>
      <c r="E143" s="583"/>
      <c r="F143" s="581"/>
      <c r="G143" s="581"/>
      <c r="H143" s="581"/>
      <c r="I143" s="813">
        <f>AVERAGE(G146/F146*100)</f>
        <v>114.23550087873463</v>
      </c>
      <c r="J143" s="816">
        <f>AVERAGE(H146/G146*100)</f>
        <v>95.384615384615387</v>
      </c>
    </row>
    <row r="144" spans="1:10" s="671" customFormat="1" ht="15.6">
      <c r="A144" s="618"/>
      <c r="B144" s="607"/>
      <c r="C144" s="607"/>
      <c r="D144" s="612" t="s">
        <v>214</v>
      </c>
      <c r="E144" s="582"/>
      <c r="F144" s="581"/>
      <c r="G144" s="581"/>
      <c r="H144" s="581"/>
      <c r="I144" s="815"/>
      <c r="J144" s="817"/>
    </row>
    <row r="145" spans="1:10" s="671" customFormat="1" ht="15.6">
      <c r="A145" s="672"/>
      <c r="B145" s="673"/>
      <c r="C145" s="673"/>
      <c r="D145" s="831" t="s">
        <v>463</v>
      </c>
      <c r="E145" s="674"/>
      <c r="F145" s="680"/>
      <c r="G145" s="680"/>
      <c r="H145" s="680"/>
      <c r="I145" s="815"/>
      <c r="J145" s="817"/>
    </row>
    <row r="146" spans="1:10" s="474" customFormat="1" ht="15.6">
      <c r="A146" s="672"/>
      <c r="B146" s="673"/>
      <c r="C146" s="673"/>
      <c r="D146" s="832"/>
      <c r="E146" s="674">
        <v>310000</v>
      </c>
      <c r="F146" s="670">
        <f t="shared" ref="F146:H147" si="23">SUM(F147)</f>
        <v>1138000</v>
      </c>
      <c r="G146" s="670">
        <f t="shared" si="23"/>
        <v>1300000</v>
      </c>
      <c r="H146" s="670">
        <f t="shared" si="23"/>
        <v>1240000</v>
      </c>
      <c r="I146" s="815"/>
      <c r="J146" s="817"/>
    </row>
    <row r="147" spans="1:10" ht="13.8">
      <c r="A147" s="564" t="s">
        <v>518</v>
      </c>
      <c r="B147" s="573"/>
      <c r="C147" s="559">
        <v>37</v>
      </c>
      <c r="D147" s="574" t="s">
        <v>78</v>
      </c>
      <c r="E147" s="588">
        <v>310000</v>
      </c>
      <c r="F147" s="570">
        <f t="shared" si="23"/>
        <v>1138000</v>
      </c>
      <c r="G147" s="570">
        <f t="shared" si="23"/>
        <v>1300000</v>
      </c>
      <c r="H147" s="570">
        <f t="shared" si="23"/>
        <v>1240000</v>
      </c>
      <c r="I147" s="592">
        <f t="shared" si="22"/>
        <v>114.23550087873463</v>
      </c>
      <c r="J147" s="620">
        <f t="shared" si="22"/>
        <v>95.384615384615387</v>
      </c>
    </row>
    <row r="148" spans="1:10" ht="13.8">
      <c r="A148" s="560" t="s">
        <v>518</v>
      </c>
      <c r="B148" s="723"/>
      <c r="C148" s="576">
        <v>372</v>
      </c>
      <c r="D148" s="577" t="s">
        <v>78</v>
      </c>
      <c r="E148" s="582">
        <v>310000</v>
      </c>
      <c r="F148" s="571">
        <f>SUM(F149:F159)</f>
        <v>1138000</v>
      </c>
      <c r="G148" s="571">
        <f>SUM(G149:G159)</f>
        <v>1300000</v>
      </c>
      <c r="H148" s="571">
        <f>SUM(H149:H159)</f>
        <v>1240000</v>
      </c>
      <c r="I148" s="592">
        <f t="shared" si="22"/>
        <v>114.23550087873463</v>
      </c>
      <c r="J148" s="620">
        <f t="shared" si="22"/>
        <v>95.384615384615387</v>
      </c>
    </row>
    <row r="149" spans="1:10" ht="13.8">
      <c r="A149" s="560" t="s">
        <v>518</v>
      </c>
      <c r="B149" s="723"/>
      <c r="C149" s="576">
        <v>3721</v>
      </c>
      <c r="D149" s="577" t="s">
        <v>443</v>
      </c>
      <c r="E149" s="582">
        <v>240000</v>
      </c>
      <c r="F149" s="582">
        <v>190000</v>
      </c>
      <c r="G149" s="582">
        <v>200000</v>
      </c>
      <c r="H149" s="582">
        <v>200000</v>
      </c>
      <c r="I149" s="592">
        <f t="shared" si="22"/>
        <v>105.26315789473684</v>
      </c>
      <c r="J149" s="620">
        <f t="shared" si="22"/>
        <v>100</v>
      </c>
    </row>
    <row r="150" spans="1:10" ht="27.6">
      <c r="A150" s="560" t="s">
        <v>518</v>
      </c>
      <c r="B150" s="723"/>
      <c r="C150" s="576">
        <v>3721</v>
      </c>
      <c r="D150" s="577" t="s">
        <v>444</v>
      </c>
      <c r="E150" s="582">
        <v>240000</v>
      </c>
      <c r="F150" s="582">
        <v>80000</v>
      </c>
      <c r="G150" s="582">
        <v>100000</v>
      </c>
      <c r="H150" s="582">
        <v>100000</v>
      </c>
      <c r="I150" s="592">
        <f t="shared" si="22"/>
        <v>125</v>
      </c>
      <c r="J150" s="620">
        <f t="shared" si="22"/>
        <v>100</v>
      </c>
    </row>
    <row r="151" spans="1:10" ht="27.6">
      <c r="A151" s="560" t="s">
        <v>518</v>
      </c>
      <c r="B151" s="723"/>
      <c r="C151" s="576">
        <v>3721</v>
      </c>
      <c r="D151" s="577" t="s">
        <v>573</v>
      </c>
      <c r="E151" s="582">
        <v>240000</v>
      </c>
      <c r="F151" s="582">
        <v>135000</v>
      </c>
      <c r="G151" s="582">
        <v>150000</v>
      </c>
      <c r="H151" s="582">
        <v>150000</v>
      </c>
      <c r="I151" s="592">
        <f t="shared" si="22"/>
        <v>111.11111111111111</v>
      </c>
      <c r="J151" s="620">
        <f t="shared" si="22"/>
        <v>100</v>
      </c>
    </row>
    <row r="152" spans="1:10" ht="27.6">
      <c r="A152" s="560" t="s">
        <v>518</v>
      </c>
      <c r="B152" s="723"/>
      <c r="C152" s="576">
        <v>3721</v>
      </c>
      <c r="D152" s="577" t="s">
        <v>589</v>
      </c>
      <c r="E152" s="582">
        <v>240000</v>
      </c>
      <c r="F152" s="582">
        <v>100000</v>
      </c>
      <c r="G152" s="582">
        <v>100000</v>
      </c>
      <c r="H152" s="582">
        <v>100000</v>
      </c>
      <c r="I152" s="592">
        <f>AVERAGE(G152/F152*100)</f>
        <v>100</v>
      </c>
      <c r="J152" s="620">
        <f>AVERAGE(H152/G152*100)</f>
        <v>100</v>
      </c>
    </row>
    <row r="153" spans="1:10" ht="27.6">
      <c r="A153" s="560" t="s">
        <v>518</v>
      </c>
      <c r="B153" s="723"/>
      <c r="C153" s="576">
        <v>3721</v>
      </c>
      <c r="D153" s="577" t="s">
        <v>618</v>
      </c>
      <c r="E153" s="582">
        <v>70000</v>
      </c>
      <c r="F153" s="582">
        <v>30000</v>
      </c>
      <c r="G153" s="582">
        <v>50000</v>
      </c>
      <c r="H153" s="582">
        <v>50000</v>
      </c>
      <c r="I153" s="592">
        <f>AVERAGE(G153/F153*100)</f>
        <v>166.66666666666669</v>
      </c>
      <c r="J153" s="620">
        <f>AVERAGE(H153/G153*100)</f>
        <v>100</v>
      </c>
    </row>
    <row r="154" spans="1:10" ht="27.6">
      <c r="A154" s="560" t="s">
        <v>518</v>
      </c>
      <c r="B154" s="723"/>
      <c r="C154" s="576">
        <v>3722</v>
      </c>
      <c r="D154" s="577" t="s">
        <v>445</v>
      </c>
      <c r="E154" s="582">
        <v>70000</v>
      </c>
      <c r="F154" s="582">
        <v>450000</v>
      </c>
      <c r="G154" s="582">
        <v>500000</v>
      </c>
      <c r="H154" s="582">
        <v>450000</v>
      </c>
      <c r="I154" s="592">
        <f t="shared" si="22"/>
        <v>111.11111111111111</v>
      </c>
      <c r="J154" s="620">
        <f t="shared" si="22"/>
        <v>90</v>
      </c>
    </row>
    <row r="155" spans="1:10" ht="27.6">
      <c r="A155" s="560" t="s">
        <v>518</v>
      </c>
      <c r="B155" s="723"/>
      <c r="C155" s="576">
        <v>3722</v>
      </c>
      <c r="D155" s="577" t="s">
        <v>446</v>
      </c>
      <c r="E155" s="582">
        <v>70000</v>
      </c>
      <c r="F155" s="582">
        <v>8000</v>
      </c>
      <c r="G155" s="582">
        <v>10000</v>
      </c>
      <c r="H155" s="582">
        <v>10000</v>
      </c>
      <c r="I155" s="592">
        <f t="shared" si="22"/>
        <v>125</v>
      </c>
      <c r="J155" s="620">
        <f t="shared" si="22"/>
        <v>100</v>
      </c>
    </row>
    <row r="156" spans="1:10" ht="27.6">
      <c r="A156" s="560" t="s">
        <v>518</v>
      </c>
      <c r="B156" s="723"/>
      <c r="C156" s="576">
        <v>3722</v>
      </c>
      <c r="D156" s="577" t="s">
        <v>447</v>
      </c>
      <c r="E156" s="582">
        <v>70000</v>
      </c>
      <c r="F156" s="582">
        <v>40000</v>
      </c>
      <c r="G156" s="582">
        <v>40000</v>
      </c>
      <c r="H156" s="582">
        <v>30000</v>
      </c>
      <c r="I156" s="592">
        <f t="shared" si="22"/>
        <v>100</v>
      </c>
      <c r="J156" s="620">
        <f t="shared" si="22"/>
        <v>75</v>
      </c>
    </row>
    <row r="157" spans="1:10" ht="27.6">
      <c r="A157" s="560" t="s">
        <v>518</v>
      </c>
      <c r="B157" s="723"/>
      <c r="C157" s="576">
        <v>3722</v>
      </c>
      <c r="D157" s="577" t="s">
        <v>448</v>
      </c>
      <c r="E157" s="582">
        <v>70000</v>
      </c>
      <c r="F157" s="582">
        <v>15000</v>
      </c>
      <c r="G157" s="582">
        <v>50000</v>
      </c>
      <c r="H157" s="582">
        <v>50000</v>
      </c>
      <c r="I157" s="592">
        <f t="shared" ref="I157:J159" si="24">AVERAGE(G157/F157*100)</f>
        <v>333.33333333333337</v>
      </c>
      <c r="J157" s="620">
        <f t="shared" si="24"/>
        <v>100</v>
      </c>
    </row>
    <row r="158" spans="1:10" ht="27.6">
      <c r="A158" s="560" t="s">
        <v>518</v>
      </c>
      <c r="B158" s="723"/>
      <c r="C158" s="576">
        <v>3722</v>
      </c>
      <c r="D158" s="577" t="s">
        <v>449</v>
      </c>
      <c r="E158" s="582">
        <v>70000</v>
      </c>
      <c r="F158" s="582">
        <v>60000</v>
      </c>
      <c r="G158" s="582">
        <v>70000</v>
      </c>
      <c r="H158" s="582">
        <v>70000</v>
      </c>
      <c r="I158" s="592">
        <f t="shared" si="24"/>
        <v>116.66666666666667</v>
      </c>
      <c r="J158" s="620">
        <f t="shared" si="24"/>
        <v>100</v>
      </c>
    </row>
    <row r="159" spans="1:10" ht="28.2" thickBot="1">
      <c r="A159" s="560" t="s">
        <v>518</v>
      </c>
      <c r="B159" s="725"/>
      <c r="C159" s="601">
        <v>3722</v>
      </c>
      <c r="D159" s="602" t="s">
        <v>450</v>
      </c>
      <c r="E159" s="629">
        <v>70000</v>
      </c>
      <c r="F159" s="629">
        <v>30000</v>
      </c>
      <c r="G159" s="629">
        <v>30000</v>
      </c>
      <c r="H159" s="629">
        <v>30000</v>
      </c>
      <c r="I159" s="604">
        <f t="shared" si="24"/>
        <v>100</v>
      </c>
      <c r="J159" s="623">
        <f t="shared" si="24"/>
        <v>100</v>
      </c>
    </row>
    <row r="160" spans="1:10" s="671" customFormat="1" ht="16.2" thickTop="1">
      <c r="A160" s="618"/>
      <c r="B160" s="728"/>
      <c r="C160" s="607"/>
      <c r="D160" s="613" t="s">
        <v>213</v>
      </c>
      <c r="E160" s="583"/>
      <c r="F160" s="581"/>
      <c r="G160" s="581"/>
      <c r="H160" s="581"/>
      <c r="I160" s="813">
        <f>AVERAGE(G162/F162*100)</f>
        <v>112.5</v>
      </c>
      <c r="J160" s="816">
        <f>AVERAGE(H162/G162*100)</f>
        <v>100</v>
      </c>
    </row>
    <row r="161" spans="1:10" s="474" customFormat="1" ht="13.8">
      <c r="A161" s="618"/>
      <c r="B161" s="728"/>
      <c r="C161" s="607"/>
      <c r="D161" s="612" t="s">
        <v>202</v>
      </c>
      <c r="E161" s="582"/>
      <c r="F161" s="581"/>
      <c r="G161" s="581"/>
      <c r="H161" s="581"/>
      <c r="I161" s="814"/>
      <c r="J161" s="818"/>
    </row>
    <row r="162" spans="1:10" ht="31.2">
      <c r="A162" s="672"/>
      <c r="B162" s="729"/>
      <c r="C162" s="673"/>
      <c r="D162" s="681" t="s">
        <v>565</v>
      </c>
      <c r="E162" s="674">
        <v>15000</v>
      </c>
      <c r="F162" s="670">
        <f>SUM(F163)</f>
        <v>40000</v>
      </c>
      <c r="G162" s="670">
        <f t="shared" ref="G162:H164" si="25">SUM(G163)</f>
        <v>45000</v>
      </c>
      <c r="H162" s="670">
        <f t="shared" si="25"/>
        <v>45000</v>
      </c>
      <c r="I162" s="814"/>
      <c r="J162" s="818"/>
    </row>
    <row r="163" spans="1:10" ht="13.8">
      <c r="A163" s="643" t="s">
        <v>519</v>
      </c>
      <c r="B163" s="724"/>
      <c r="C163" s="589">
        <v>38</v>
      </c>
      <c r="D163" s="574" t="s">
        <v>81</v>
      </c>
      <c r="E163" s="588">
        <v>15000</v>
      </c>
      <c r="F163" s="570">
        <f>SUM(F164)</f>
        <v>40000</v>
      </c>
      <c r="G163" s="570">
        <f t="shared" si="25"/>
        <v>45000</v>
      </c>
      <c r="H163" s="570">
        <f t="shared" si="25"/>
        <v>45000</v>
      </c>
      <c r="I163" s="592">
        <f t="shared" ref="I163:J165" si="26">AVERAGE(G163/F163*100)</f>
        <v>112.5</v>
      </c>
      <c r="J163" s="620">
        <f t="shared" si="26"/>
        <v>100</v>
      </c>
    </row>
    <row r="164" spans="1:10" ht="13.8">
      <c r="A164" s="562" t="s">
        <v>519</v>
      </c>
      <c r="B164" s="723"/>
      <c r="C164" s="586">
        <v>381</v>
      </c>
      <c r="D164" s="577" t="s">
        <v>38</v>
      </c>
      <c r="E164" s="582">
        <v>15000</v>
      </c>
      <c r="F164" s="571">
        <f>SUM(F165)</f>
        <v>40000</v>
      </c>
      <c r="G164" s="571">
        <f t="shared" si="25"/>
        <v>45000</v>
      </c>
      <c r="H164" s="571">
        <f t="shared" si="25"/>
        <v>45000</v>
      </c>
      <c r="I164" s="592">
        <f t="shared" si="26"/>
        <v>112.5</v>
      </c>
      <c r="J164" s="620">
        <f t="shared" si="26"/>
        <v>100</v>
      </c>
    </row>
    <row r="165" spans="1:10" ht="14.4" thickBot="1">
      <c r="A165" s="630" t="s">
        <v>519</v>
      </c>
      <c r="B165" s="725"/>
      <c r="C165" s="631">
        <v>3811</v>
      </c>
      <c r="D165" s="602" t="s">
        <v>592</v>
      </c>
      <c r="E165" s="629">
        <v>15000</v>
      </c>
      <c r="F165" s="629">
        <v>40000</v>
      </c>
      <c r="G165" s="629">
        <v>45000</v>
      </c>
      <c r="H165" s="629">
        <v>45000</v>
      </c>
      <c r="I165" s="604">
        <f t="shared" si="26"/>
        <v>112.5</v>
      </c>
      <c r="J165" s="623">
        <f t="shared" si="26"/>
        <v>100</v>
      </c>
    </row>
    <row r="166" spans="1:10" s="671" customFormat="1" ht="16.2" thickTop="1">
      <c r="A166" s="618"/>
      <c r="B166" s="728"/>
      <c r="C166" s="607"/>
      <c r="D166" s="613" t="s">
        <v>213</v>
      </c>
      <c r="E166" s="583"/>
      <c r="F166" s="581"/>
      <c r="G166" s="581"/>
      <c r="H166" s="581"/>
      <c r="I166" s="813">
        <f>AVERAGE(G168/F168*100)</f>
        <v>80</v>
      </c>
      <c r="J166" s="816">
        <f>AVERAGE(H168/G168*100)</f>
        <v>75</v>
      </c>
    </row>
    <row r="167" spans="1:10" s="474" customFormat="1" ht="13.8">
      <c r="A167" s="618"/>
      <c r="B167" s="728"/>
      <c r="C167" s="607"/>
      <c r="D167" s="612" t="s">
        <v>425</v>
      </c>
      <c r="E167" s="582"/>
      <c r="F167" s="581"/>
      <c r="G167" s="581"/>
      <c r="H167" s="581"/>
      <c r="I167" s="814"/>
      <c r="J167" s="818"/>
    </row>
    <row r="168" spans="1:10" ht="31.2">
      <c r="A168" s="672"/>
      <c r="B168" s="729"/>
      <c r="C168" s="673"/>
      <c r="D168" s="681" t="s">
        <v>464</v>
      </c>
      <c r="E168" s="674">
        <v>10000</v>
      </c>
      <c r="F168" s="670">
        <f>SUM(F169)</f>
        <v>50000</v>
      </c>
      <c r="G168" s="670">
        <f t="shared" ref="G168:H170" si="27">SUM(G169)</f>
        <v>40000</v>
      </c>
      <c r="H168" s="670">
        <f t="shared" si="27"/>
        <v>30000</v>
      </c>
      <c r="I168" s="814"/>
      <c r="J168" s="818"/>
    </row>
    <row r="169" spans="1:10" ht="13.8">
      <c r="A169" s="643" t="s">
        <v>520</v>
      </c>
      <c r="B169" s="724"/>
      <c r="C169" s="589">
        <v>37</v>
      </c>
      <c r="D169" s="574" t="s">
        <v>78</v>
      </c>
      <c r="E169" s="588">
        <v>10000</v>
      </c>
      <c r="F169" s="570">
        <f>SUM(F170)</f>
        <v>50000</v>
      </c>
      <c r="G169" s="570">
        <f t="shared" si="27"/>
        <v>40000</v>
      </c>
      <c r="H169" s="570">
        <f t="shared" si="27"/>
        <v>30000</v>
      </c>
      <c r="I169" s="592">
        <f t="shared" ref="I169:J179" si="28">AVERAGE(G169/F169*100)</f>
        <v>80</v>
      </c>
      <c r="J169" s="620">
        <f t="shared" si="28"/>
        <v>75</v>
      </c>
    </row>
    <row r="170" spans="1:10" s="647" customFormat="1" ht="17.399999999999999">
      <c r="A170" s="562" t="s">
        <v>520</v>
      </c>
      <c r="B170" s="723"/>
      <c r="C170" s="586">
        <v>372</v>
      </c>
      <c r="D170" s="577" t="s">
        <v>78</v>
      </c>
      <c r="E170" s="582">
        <v>10000</v>
      </c>
      <c r="F170" s="571">
        <f>SUM(F171)</f>
        <v>50000</v>
      </c>
      <c r="G170" s="571">
        <f t="shared" si="27"/>
        <v>40000</v>
      </c>
      <c r="H170" s="571">
        <f t="shared" si="27"/>
        <v>30000</v>
      </c>
      <c r="I170" s="592">
        <f t="shared" si="28"/>
        <v>80</v>
      </c>
      <c r="J170" s="620">
        <f t="shared" si="28"/>
        <v>75</v>
      </c>
    </row>
    <row r="171" spans="1:10" ht="14.4" thickBot="1">
      <c r="A171" s="562" t="s">
        <v>520</v>
      </c>
      <c r="B171" s="730"/>
      <c r="C171" s="615">
        <v>3722</v>
      </c>
      <c r="D171" s="579" t="s">
        <v>80</v>
      </c>
      <c r="E171" s="594">
        <v>10000</v>
      </c>
      <c r="F171" s="594">
        <v>50000</v>
      </c>
      <c r="G171" s="594">
        <v>40000</v>
      </c>
      <c r="H171" s="594">
        <v>30000</v>
      </c>
      <c r="I171" s="597">
        <f t="shared" si="28"/>
        <v>80</v>
      </c>
      <c r="J171" s="625">
        <f t="shared" si="28"/>
        <v>75</v>
      </c>
    </row>
    <row r="172" spans="1:10" ht="18" thickBot="1">
      <c r="A172" s="824" t="s">
        <v>499</v>
      </c>
      <c r="B172" s="825"/>
      <c r="C172" s="825"/>
      <c r="D172" s="826"/>
      <c r="E172" s="646">
        <v>35000</v>
      </c>
      <c r="F172" s="646">
        <f>SUM(F175)</f>
        <v>80000</v>
      </c>
      <c r="G172" s="646">
        <f>SUM(G175)</f>
        <v>100000</v>
      </c>
      <c r="H172" s="646">
        <f>SUM(H175)</f>
        <v>100000</v>
      </c>
      <c r="I172" s="652">
        <f t="shared" si="28"/>
        <v>125</v>
      </c>
      <c r="J172" s="653">
        <f t="shared" si="28"/>
        <v>100</v>
      </c>
    </row>
    <row r="173" spans="1:10" s="671" customFormat="1" ht="15.6">
      <c r="A173" s="618"/>
      <c r="B173" s="607"/>
      <c r="C173" s="607"/>
      <c r="D173" s="613" t="s">
        <v>216</v>
      </c>
      <c r="E173" s="583"/>
      <c r="F173" s="581"/>
      <c r="G173" s="581"/>
      <c r="H173" s="581"/>
      <c r="I173" s="813">
        <f>AVERAGE(G175/F175*100)</f>
        <v>125</v>
      </c>
      <c r="J173" s="816">
        <f>AVERAGE(H175/G175*100)</f>
        <v>100</v>
      </c>
    </row>
    <row r="174" spans="1:10" s="474" customFormat="1" ht="13.8">
      <c r="A174" s="618"/>
      <c r="B174" s="607"/>
      <c r="C174" s="607"/>
      <c r="D174" s="612" t="s">
        <v>200</v>
      </c>
      <c r="E174" s="582"/>
      <c r="F174" s="581"/>
      <c r="G174" s="581"/>
      <c r="H174" s="581"/>
      <c r="I174" s="814"/>
      <c r="J174" s="818"/>
    </row>
    <row r="175" spans="1:10" ht="15.6">
      <c r="A175" s="672"/>
      <c r="B175" s="673"/>
      <c r="C175" s="673"/>
      <c r="D175" s="681" t="s">
        <v>522</v>
      </c>
      <c r="E175" s="674">
        <v>35000</v>
      </c>
      <c r="F175" s="670">
        <f>SUM(F176)</f>
        <v>80000</v>
      </c>
      <c r="G175" s="670">
        <f t="shared" ref="G175:H177" si="29">SUM(G176)</f>
        <v>100000</v>
      </c>
      <c r="H175" s="670">
        <f t="shared" si="29"/>
        <v>100000</v>
      </c>
      <c r="I175" s="814"/>
      <c r="J175" s="818"/>
    </row>
    <row r="176" spans="1:10" s="569" customFormat="1" ht="13.8">
      <c r="A176" s="564" t="s">
        <v>521</v>
      </c>
      <c r="B176" s="573"/>
      <c r="C176" s="559">
        <v>32</v>
      </c>
      <c r="D176" s="574" t="s">
        <v>185</v>
      </c>
      <c r="E176" s="588">
        <v>35000</v>
      </c>
      <c r="F176" s="570">
        <f>SUM(F177)</f>
        <v>80000</v>
      </c>
      <c r="G176" s="570">
        <f t="shared" si="29"/>
        <v>100000</v>
      </c>
      <c r="H176" s="570">
        <f t="shared" si="29"/>
        <v>100000</v>
      </c>
      <c r="I176" s="592">
        <f t="shared" si="28"/>
        <v>125</v>
      </c>
      <c r="J176" s="620">
        <f t="shared" si="28"/>
        <v>100</v>
      </c>
    </row>
    <row r="177" spans="1:10" s="647" customFormat="1" ht="17.399999999999999">
      <c r="A177" s="560" t="s">
        <v>521</v>
      </c>
      <c r="B177" s="575"/>
      <c r="C177" s="576">
        <v>323</v>
      </c>
      <c r="D177" s="577" t="s">
        <v>57</v>
      </c>
      <c r="E177" s="582">
        <v>35000</v>
      </c>
      <c r="F177" s="571">
        <f>SUM(F178)</f>
        <v>80000</v>
      </c>
      <c r="G177" s="571">
        <f t="shared" si="29"/>
        <v>100000</v>
      </c>
      <c r="H177" s="571">
        <f t="shared" si="29"/>
        <v>100000</v>
      </c>
      <c r="I177" s="592">
        <f t="shared" si="28"/>
        <v>125</v>
      </c>
      <c r="J177" s="620">
        <f t="shared" si="28"/>
        <v>100</v>
      </c>
    </row>
    <row r="178" spans="1:10" ht="14.4" thickBot="1">
      <c r="A178" s="560" t="s">
        <v>521</v>
      </c>
      <c r="B178" s="730"/>
      <c r="C178" s="615">
        <v>3234</v>
      </c>
      <c r="D178" s="579" t="s">
        <v>61</v>
      </c>
      <c r="E178" s="594">
        <v>35000</v>
      </c>
      <c r="F178" s="594">
        <v>80000</v>
      </c>
      <c r="G178" s="594">
        <v>100000</v>
      </c>
      <c r="H178" s="594">
        <v>100000</v>
      </c>
      <c r="I178" s="597">
        <f t="shared" si="28"/>
        <v>125</v>
      </c>
      <c r="J178" s="625">
        <f t="shared" si="28"/>
        <v>100</v>
      </c>
    </row>
    <row r="179" spans="1:10" ht="18" thickBot="1">
      <c r="A179" s="824" t="s">
        <v>500</v>
      </c>
      <c r="B179" s="825"/>
      <c r="C179" s="825"/>
      <c r="D179" s="826"/>
      <c r="E179" s="646">
        <v>40000</v>
      </c>
      <c r="F179" s="646">
        <f>SUM(F182+F188)</f>
        <v>70000</v>
      </c>
      <c r="G179" s="646">
        <f>SUM(G182+G188)</f>
        <v>240000</v>
      </c>
      <c r="H179" s="646">
        <f>SUM(H182+H188)</f>
        <v>240000</v>
      </c>
      <c r="I179" s="652">
        <f t="shared" si="28"/>
        <v>342.85714285714283</v>
      </c>
      <c r="J179" s="653">
        <f t="shared" si="28"/>
        <v>100</v>
      </c>
    </row>
    <row r="180" spans="1:10" s="671" customFormat="1" ht="15.6">
      <c r="A180" s="618"/>
      <c r="B180" s="607"/>
      <c r="C180" s="607"/>
      <c r="D180" s="613" t="s">
        <v>183</v>
      </c>
      <c r="E180" s="583"/>
      <c r="F180" s="581"/>
      <c r="G180" s="581"/>
      <c r="H180" s="581"/>
      <c r="I180" s="813">
        <f>AVERAGE(G182/F182*100)</f>
        <v>400</v>
      </c>
      <c r="J180" s="816">
        <f>AVERAGE(H182/G182*100)</f>
        <v>100</v>
      </c>
    </row>
    <row r="181" spans="1:10" s="474" customFormat="1" ht="13.8">
      <c r="A181" s="618"/>
      <c r="B181" s="607"/>
      <c r="C181" s="607"/>
      <c r="D181" s="612" t="s">
        <v>202</v>
      </c>
      <c r="E181" s="582"/>
      <c r="F181" s="581"/>
      <c r="G181" s="581"/>
      <c r="H181" s="581"/>
      <c r="I181" s="814"/>
      <c r="J181" s="818"/>
    </row>
    <row r="182" spans="1:10" ht="31.2">
      <c r="A182" s="672"/>
      <c r="B182" s="673"/>
      <c r="C182" s="673"/>
      <c r="D182" s="681" t="s">
        <v>465</v>
      </c>
      <c r="E182" s="674">
        <v>40000</v>
      </c>
      <c r="F182" s="670">
        <f>SUM(F183)</f>
        <v>50000</v>
      </c>
      <c r="G182" s="670">
        <f t="shared" ref="G182:H184" si="30">SUM(G183)</f>
        <v>200000</v>
      </c>
      <c r="H182" s="670">
        <f t="shared" si="30"/>
        <v>200000</v>
      </c>
      <c r="I182" s="814"/>
      <c r="J182" s="818"/>
    </row>
    <row r="183" spans="1:10" ht="13.8">
      <c r="A183" s="564" t="s">
        <v>523</v>
      </c>
      <c r="B183" s="573"/>
      <c r="C183" s="559">
        <v>36</v>
      </c>
      <c r="D183" s="574" t="s">
        <v>138</v>
      </c>
      <c r="E183" s="588">
        <v>40000</v>
      </c>
      <c r="F183" s="570">
        <f>SUM(F184)</f>
        <v>50000</v>
      </c>
      <c r="G183" s="570">
        <f t="shared" si="30"/>
        <v>200000</v>
      </c>
      <c r="H183" s="570">
        <f t="shared" si="30"/>
        <v>200000</v>
      </c>
      <c r="I183" s="592">
        <f t="shared" ref="I183:J199" si="31">AVERAGE(G183/F183*100)</f>
        <v>400</v>
      </c>
      <c r="J183" s="620">
        <f t="shared" si="31"/>
        <v>100</v>
      </c>
    </row>
    <row r="184" spans="1:10" ht="13.8">
      <c r="A184" s="560" t="s">
        <v>523</v>
      </c>
      <c r="B184" s="575"/>
      <c r="C184" s="576">
        <v>363</v>
      </c>
      <c r="D184" s="577" t="s">
        <v>141</v>
      </c>
      <c r="E184" s="582">
        <v>40000</v>
      </c>
      <c r="F184" s="571">
        <f>SUM(F185)</f>
        <v>50000</v>
      </c>
      <c r="G184" s="571">
        <f t="shared" si="30"/>
        <v>200000</v>
      </c>
      <c r="H184" s="571">
        <f t="shared" si="30"/>
        <v>200000</v>
      </c>
      <c r="I184" s="592">
        <f t="shared" si="31"/>
        <v>400</v>
      </c>
      <c r="J184" s="620">
        <f t="shared" si="31"/>
        <v>100</v>
      </c>
    </row>
    <row r="185" spans="1:10" ht="14.4" thickBot="1">
      <c r="A185" s="624" t="s">
        <v>523</v>
      </c>
      <c r="B185" s="725"/>
      <c r="C185" s="601">
        <v>3632</v>
      </c>
      <c r="D185" s="602" t="s">
        <v>139</v>
      </c>
      <c r="E185" s="629">
        <v>40000</v>
      </c>
      <c r="F185" s="629">
        <v>50000</v>
      </c>
      <c r="G185" s="629">
        <v>200000</v>
      </c>
      <c r="H185" s="629">
        <v>200000</v>
      </c>
      <c r="I185" s="604">
        <f t="shared" si="31"/>
        <v>400</v>
      </c>
      <c r="J185" s="623">
        <f t="shared" si="31"/>
        <v>100</v>
      </c>
    </row>
    <row r="186" spans="1:10" s="671" customFormat="1" ht="16.2" thickTop="1">
      <c r="A186" s="618"/>
      <c r="B186" s="607"/>
      <c r="C186" s="607"/>
      <c r="D186" s="613" t="s">
        <v>183</v>
      </c>
      <c r="E186" s="583"/>
      <c r="F186" s="581"/>
      <c r="G186" s="581"/>
      <c r="H186" s="581"/>
      <c r="I186" s="813">
        <f>AVERAGE(G188/F188*100)</f>
        <v>200</v>
      </c>
      <c r="J186" s="816">
        <f>AVERAGE(H188/G188*100)</f>
        <v>100</v>
      </c>
    </row>
    <row r="187" spans="1:10" s="474" customFormat="1" ht="13.8">
      <c r="A187" s="618"/>
      <c r="B187" s="607"/>
      <c r="C187" s="607"/>
      <c r="D187" s="612" t="s">
        <v>202</v>
      </c>
      <c r="E187" s="582"/>
      <c r="F187" s="581"/>
      <c r="G187" s="581"/>
      <c r="H187" s="581"/>
      <c r="I187" s="814"/>
      <c r="J187" s="818"/>
    </row>
    <row r="188" spans="1:10" ht="15.6">
      <c r="A188" s="672"/>
      <c r="B188" s="673"/>
      <c r="C188" s="673"/>
      <c r="D188" s="681" t="s">
        <v>466</v>
      </c>
      <c r="E188" s="674">
        <v>40000</v>
      </c>
      <c r="F188" s="670">
        <f t="shared" ref="F188:H189" si="32">SUM(F189)</f>
        <v>20000</v>
      </c>
      <c r="G188" s="670">
        <f t="shared" si="32"/>
        <v>40000</v>
      </c>
      <c r="H188" s="670">
        <f t="shared" si="32"/>
        <v>40000</v>
      </c>
      <c r="I188" s="814"/>
      <c r="J188" s="818"/>
    </row>
    <row r="189" spans="1:10" ht="13.8">
      <c r="A189" s="564" t="s">
        <v>524</v>
      </c>
      <c r="B189" s="573"/>
      <c r="C189" s="559">
        <v>32</v>
      </c>
      <c r="D189" s="574" t="s">
        <v>48</v>
      </c>
      <c r="E189" s="588">
        <v>40000</v>
      </c>
      <c r="F189" s="570">
        <f t="shared" si="32"/>
        <v>20000</v>
      </c>
      <c r="G189" s="570">
        <f t="shared" si="32"/>
        <v>40000</v>
      </c>
      <c r="H189" s="570">
        <f t="shared" si="32"/>
        <v>40000</v>
      </c>
      <c r="I189" s="592">
        <f t="shared" si="31"/>
        <v>200</v>
      </c>
      <c r="J189" s="620">
        <f t="shared" si="31"/>
        <v>100</v>
      </c>
    </row>
    <row r="190" spans="1:10" ht="13.8">
      <c r="A190" s="560" t="s">
        <v>524</v>
      </c>
      <c r="B190" s="575"/>
      <c r="C190" s="576">
        <v>323</v>
      </c>
      <c r="D190" s="577" t="s">
        <v>57</v>
      </c>
      <c r="E190" s="582">
        <v>40000</v>
      </c>
      <c r="F190" s="571">
        <f>SUM(F191:F192)</f>
        <v>20000</v>
      </c>
      <c r="G190" s="571">
        <f>SUM(G191:G192)</f>
        <v>40000</v>
      </c>
      <c r="H190" s="571">
        <f>SUM(H191:H192)</f>
        <v>40000</v>
      </c>
      <c r="I190" s="592">
        <f t="shared" si="31"/>
        <v>200</v>
      </c>
      <c r="J190" s="620">
        <f t="shared" si="31"/>
        <v>100</v>
      </c>
    </row>
    <row r="191" spans="1:10" s="647" customFormat="1" ht="17.399999999999999">
      <c r="A191" s="560" t="s">
        <v>524</v>
      </c>
      <c r="B191" s="723"/>
      <c r="C191" s="576">
        <v>3236</v>
      </c>
      <c r="D191" s="577" t="s">
        <v>62</v>
      </c>
      <c r="E191" s="582">
        <v>40000</v>
      </c>
      <c r="F191" s="582">
        <v>9000</v>
      </c>
      <c r="G191" s="582">
        <v>20000</v>
      </c>
      <c r="H191" s="582">
        <v>20000</v>
      </c>
      <c r="I191" s="592">
        <f t="shared" si="31"/>
        <v>222.22222222222223</v>
      </c>
      <c r="J191" s="620">
        <f t="shared" si="31"/>
        <v>100</v>
      </c>
    </row>
    <row r="192" spans="1:10" ht="14.4" thickBot="1">
      <c r="A192" s="560" t="s">
        <v>524</v>
      </c>
      <c r="B192" s="730"/>
      <c r="C192" s="616">
        <v>3236</v>
      </c>
      <c r="D192" s="579" t="s">
        <v>62</v>
      </c>
      <c r="E192" s="594">
        <v>40000</v>
      </c>
      <c r="F192" s="594">
        <v>11000</v>
      </c>
      <c r="G192" s="594">
        <v>20000</v>
      </c>
      <c r="H192" s="594">
        <v>20000</v>
      </c>
      <c r="I192" s="597">
        <f t="shared" si="31"/>
        <v>181.81818181818181</v>
      </c>
      <c r="J192" s="625">
        <f t="shared" si="31"/>
        <v>100</v>
      </c>
    </row>
    <row r="193" spans="1:10" ht="18" thickBot="1">
      <c r="A193" s="824" t="s">
        <v>501</v>
      </c>
      <c r="B193" s="825"/>
      <c r="C193" s="825"/>
      <c r="D193" s="826"/>
      <c r="E193" s="646">
        <f>SUM(E196+E205+E211+E217+E224)</f>
        <v>120000</v>
      </c>
      <c r="F193" s="646">
        <f>SUM(F196+F205+F211+F217+F224)</f>
        <v>305000</v>
      </c>
      <c r="G193" s="646">
        <f>SUM(G196+G205+G211+G217+G224)</f>
        <v>280000</v>
      </c>
      <c r="H193" s="646">
        <f>SUM(H196+H205+H211+H217+H224)</f>
        <v>280000</v>
      </c>
      <c r="I193" s="652">
        <f t="shared" si="31"/>
        <v>91.803278688524586</v>
      </c>
      <c r="J193" s="653">
        <f t="shared" si="31"/>
        <v>100</v>
      </c>
    </row>
    <row r="194" spans="1:10" s="671" customFormat="1" ht="15.6">
      <c r="A194" s="618"/>
      <c r="B194" s="607"/>
      <c r="C194" s="607"/>
      <c r="D194" s="613" t="s">
        <v>219</v>
      </c>
      <c r="E194" s="583"/>
      <c r="F194" s="581"/>
      <c r="G194" s="581"/>
      <c r="H194" s="581"/>
      <c r="I194" s="598"/>
      <c r="J194" s="627"/>
    </row>
    <row r="195" spans="1:10" s="474" customFormat="1" ht="13.8">
      <c r="A195" s="618"/>
      <c r="B195" s="607"/>
      <c r="C195" s="607"/>
      <c r="D195" s="612" t="s">
        <v>220</v>
      </c>
      <c r="E195" s="582"/>
      <c r="F195" s="581"/>
      <c r="G195" s="581"/>
      <c r="H195" s="581"/>
      <c r="I195" s="813">
        <f>AVERAGE(G196/F196*100)</f>
        <v>86.274509803921575</v>
      </c>
      <c r="J195" s="816">
        <f>AVERAGE(H196/G196*100)</f>
        <v>100</v>
      </c>
    </row>
    <row r="196" spans="1:10" ht="15.6">
      <c r="A196" s="672"/>
      <c r="B196" s="673"/>
      <c r="C196" s="673"/>
      <c r="D196" s="681" t="s">
        <v>467</v>
      </c>
      <c r="E196" s="674">
        <v>50000</v>
      </c>
      <c r="F196" s="670">
        <f>SUM(F197+F200)</f>
        <v>255000</v>
      </c>
      <c r="G196" s="670">
        <f>SUM(G197+G200)</f>
        <v>220000</v>
      </c>
      <c r="H196" s="670">
        <f>SUM(H197+H200)</f>
        <v>220000</v>
      </c>
      <c r="I196" s="815"/>
      <c r="J196" s="817"/>
    </row>
    <row r="197" spans="1:10" ht="13.8">
      <c r="A197" s="643" t="s">
        <v>525</v>
      </c>
      <c r="B197" s="644"/>
      <c r="C197" s="589">
        <v>32</v>
      </c>
      <c r="D197" s="574" t="s">
        <v>185</v>
      </c>
      <c r="E197" s="588">
        <v>50000</v>
      </c>
      <c r="F197" s="570">
        <f t="shared" ref="F197:H198" si="33">SUM(F198)</f>
        <v>20000</v>
      </c>
      <c r="G197" s="570">
        <f t="shared" si="33"/>
        <v>20000</v>
      </c>
      <c r="H197" s="570">
        <f t="shared" si="33"/>
        <v>20000</v>
      </c>
      <c r="I197" s="592">
        <f>AVERAGE(G197/F197*100)</f>
        <v>100</v>
      </c>
      <c r="J197" s="620">
        <f t="shared" si="31"/>
        <v>100</v>
      </c>
    </row>
    <row r="198" spans="1:10" s="474" customFormat="1" ht="13.8">
      <c r="A198" s="562" t="s">
        <v>525</v>
      </c>
      <c r="B198" s="723"/>
      <c r="C198" s="586">
        <v>323</v>
      </c>
      <c r="D198" s="577" t="s">
        <v>57</v>
      </c>
      <c r="E198" s="582">
        <v>50000</v>
      </c>
      <c r="F198" s="571">
        <f t="shared" si="33"/>
        <v>20000</v>
      </c>
      <c r="G198" s="571">
        <f t="shared" si="33"/>
        <v>20000</v>
      </c>
      <c r="H198" s="571">
        <f t="shared" si="33"/>
        <v>20000</v>
      </c>
      <c r="I198" s="592">
        <f t="shared" si="31"/>
        <v>100</v>
      </c>
      <c r="J198" s="620">
        <f t="shared" si="31"/>
        <v>100</v>
      </c>
    </row>
    <row r="199" spans="1:10" ht="13.8">
      <c r="A199" s="562" t="s">
        <v>525</v>
      </c>
      <c r="B199" s="723"/>
      <c r="C199" s="586">
        <v>3239</v>
      </c>
      <c r="D199" s="577" t="s">
        <v>426</v>
      </c>
      <c r="E199" s="582">
        <v>50000</v>
      </c>
      <c r="F199" s="582">
        <v>20000</v>
      </c>
      <c r="G199" s="582">
        <v>20000</v>
      </c>
      <c r="H199" s="582">
        <v>20000</v>
      </c>
      <c r="I199" s="592">
        <f t="shared" si="31"/>
        <v>100</v>
      </c>
      <c r="J199" s="620">
        <f t="shared" si="31"/>
        <v>100</v>
      </c>
    </row>
    <row r="200" spans="1:10" ht="13.8">
      <c r="A200" s="643" t="s">
        <v>525</v>
      </c>
      <c r="B200" s="720"/>
      <c r="C200" s="559">
        <v>38</v>
      </c>
      <c r="D200" s="574" t="s">
        <v>81</v>
      </c>
      <c r="E200" s="570">
        <v>70000</v>
      </c>
      <c r="F200" s="570">
        <f t="shared" ref="F200:H201" si="34">SUM(F201)</f>
        <v>235000</v>
      </c>
      <c r="G200" s="570">
        <f t="shared" si="34"/>
        <v>200000</v>
      </c>
      <c r="H200" s="570">
        <f t="shared" si="34"/>
        <v>200000</v>
      </c>
      <c r="I200" s="592">
        <f t="shared" ref="I200:J202" si="35">AVERAGE(G200/F200*100)</f>
        <v>85.106382978723403</v>
      </c>
      <c r="J200" s="620">
        <f t="shared" si="35"/>
        <v>100</v>
      </c>
    </row>
    <row r="201" spans="1:10" ht="13.8">
      <c r="A201" s="562" t="s">
        <v>525</v>
      </c>
      <c r="B201" s="719"/>
      <c r="C201" s="576">
        <v>381</v>
      </c>
      <c r="D201" s="577" t="s">
        <v>38</v>
      </c>
      <c r="E201" s="571">
        <v>50000</v>
      </c>
      <c r="F201" s="571">
        <f t="shared" si="34"/>
        <v>235000</v>
      </c>
      <c r="G201" s="571">
        <f t="shared" si="34"/>
        <v>200000</v>
      </c>
      <c r="H201" s="571">
        <f t="shared" si="34"/>
        <v>200000</v>
      </c>
      <c r="I201" s="592">
        <f t="shared" si="35"/>
        <v>85.106382978723403</v>
      </c>
      <c r="J201" s="620">
        <f t="shared" si="35"/>
        <v>100</v>
      </c>
    </row>
    <row r="202" spans="1:10" ht="14.4" thickBot="1">
      <c r="A202" s="630" t="s">
        <v>525</v>
      </c>
      <c r="B202" s="721"/>
      <c r="C202" s="601">
        <v>3811</v>
      </c>
      <c r="D202" s="602" t="s">
        <v>451</v>
      </c>
      <c r="E202" s="603">
        <v>50000</v>
      </c>
      <c r="F202" s="603">
        <v>235000</v>
      </c>
      <c r="G202" s="603">
        <v>200000</v>
      </c>
      <c r="H202" s="603">
        <v>200000</v>
      </c>
      <c r="I202" s="604">
        <f t="shared" si="35"/>
        <v>85.106382978723403</v>
      </c>
      <c r="J202" s="623">
        <f t="shared" si="35"/>
        <v>100</v>
      </c>
    </row>
    <row r="203" spans="1:10" s="671" customFormat="1" ht="16.2" thickTop="1">
      <c r="A203" s="618"/>
      <c r="B203" s="726"/>
      <c r="C203" s="607"/>
      <c r="D203" s="613" t="s">
        <v>219</v>
      </c>
      <c r="E203" s="583"/>
      <c r="F203" s="581"/>
      <c r="G203" s="581"/>
      <c r="H203" s="581"/>
      <c r="I203" s="598"/>
      <c r="J203" s="627"/>
    </row>
    <row r="204" spans="1:10" s="474" customFormat="1" ht="13.8">
      <c r="A204" s="618"/>
      <c r="B204" s="726"/>
      <c r="C204" s="607"/>
      <c r="D204" s="613" t="s">
        <v>468</v>
      </c>
      <c r="E204" s="582"/>
      <c r="F204" s="581"/>
      <c r="G204" s="581"/>
      <c r="H204" s="581"/>
      <c r="I204" s="598"/>
      <c r="J204" s="627"/>
    </row>
    <row r="205" spans="1:10" ht="15.6">
      <c r="A205" s="672"/>
      <c r="B205" s="727"/>
      <c r="C205" s="673"/>
      <c r="D205" s="682" t="s">
        <v>469</v>
      </c>
      <c r="E205" s="674">
        <v>0</v>
      </c>
      <c r="F205" s="670">
        <f>SUM(F206)</f>
        <v>0</v>
      </c>
      <c r="G205" s="670">
        <f t="shared" ref="G205:H207" si="36">SUM(G206)</f>
        <v>0</v>
      </c>
      <c r="H205" s="670">
        <f t="shared" si="36"/>
        <v>0</v>
      </c>
      <c r="I205" s="675">
        <v>0</v>
      </c>
      <c r="J205" s="676">
        <v>0</v>
      </c>
    </row>
    <row r="206" spans="1:10" ht="13.8">
      <c r="A206" s="643" t="s">
        <v>526</v>
      </c>
      <c r="B206" s="720"/>
      <c r="C206" s="559">
        <v>42</v>
      </c>
      <c r="D206" s="574" t="s">
        <v>97</v>
      </c>
      <c r="E206" s="588">
        <v>0</v>
      </c>
      <c r="F206" s="570">
        <f>SUM(F207)</f>
        <v>0</v>
      </c>
      <c r="G206" s="570">
        <f t="shared" si="36"/>
        <v>0</v>
      </c>
      <c r="H206" s="570">
        <f t="shared" si="36"/>
        <v>0</v>
      </c>
      <c r="I206" s="592">
        <v>0</v>
      </c>
      <c r="J206" s="620">
        <v>0</v>
      </c>
    </row>
    <row r="207" spans="1:10" ht="13.8">
      <c r="A207" s="562" t="s">
        <v>526</v>
      </c>
      <c r="B207" s="719"/>
      <c r="C207" s="576">
        <v>426</v>
      </c>
      <c r="D207" s="577" t="s">
        <v>119</v>
      </c>
      <c r="E207" s="582">
        <v>0</v>
      </c>
      <c r="F207" s="571">
        <f>SUM(F208)</f>
        <v>0</v>
      </c>
      <c r="G207" s="571">
        <f t="shared" si="36"/>
        <v>0</v>
      </c>
      <c r="H207" s="571">
        <f t="shared" si="36"/>
        <v>0</v>
      </c>
      <c r="I207" s="592">
        <v>0</v>
      </c>
      <c r="J207" s="620">
        <v>0</v>
      </c>
    </row>
    <row r="208" spans="1:10" ht="14.4" thickBot="1">
      <c r="A208" s="630" t="s">
        <v>526</v>
      </c>
      <c r="B208" s="725"/>
      <c r="C208" s="631">
        <v>4264</v>
      </c>
      <c r="D208" s="602" t="s">
        <v>427</v>
      </c>
      <c r="E208" s="629">
        <v>0</v>
      </c>
      <c r="F208" s="629">
        <v>0</v>
      </c>
      <c r="G208" s="629">
        <v>0</v>
      </c>
      <c r="H208" s="629">
        <v>0</v>
      </c>
      <c r="I208" s="604">
        <v>0</v>
      </c>
      <c r="J208" s="623">
        <v>0</v>
      </c>
    </row>
    <row r="209" spans="1:10" s="671" customFormat="1" ht="16.2" thickTop="1">
      <c r="A209" s="618"/>
      <c r="B209" s="726"/>
      <c r="C209" s="607"/>
      <c r="D209" s="613" t="s">
        <v>219</v>
      </c>
      <c r="E209" s="583"/>
      <c r="F209" s="581"/>
      <c r="G209" s="581"/>
      <c r="H209" s="581"/>
      <c r="I209" s="596"/>
      <c r="J209" s="626"/>
    </row>
    <row r="210" spans="1:10" s="474" customFormat="1" ht="13.8">
      <c r="A210" s="618"/>
      <c r="B210" s="726"/>
      <c r="C210" s="607"/>
      <c r="D210" s="613" t="s">
        <v>202</v>
      </c>
      <c r="E210" s="582"/>
      <c r="F210" s="581"/>
      <c r="G210" s="581"/>
      <c r="H210" s="581"/>
      <c r="I210" s="596"/>
      <c r="J210" s="626"/>
    </row>
    <row r="211" spans="1:10" ht="15.6">
      <c r="A211" s="672"/>
      <c r="B211" s="727"/>
      <c r="C211" s="673"/>
      <c r="D211" s="681" t="s">
        <v>470</v>
      </c>
      <c r="E211" s="674">
        <v>5000</v>
      </c>
      <c r="F211" s="670">
        <f>SUM(F212)</f>
        <v>5000</v>
      </c>
      <c r="G211" s="670">
        <f t="shared" ref="G211:H213" si="37">SUM(G212)</f>
        <v>5000</v>
      </c>
      <c r="H211" s="670">
        <f t="shared" si="37"/>
        <v>5000</v>
      </c>
      <c r="I211" s="678">
        <f t="shared" ref="I211:J226" si="38">AVERAGE(G211/F211*100)</f>
        <v>100</v>
      </c>
      <c r="J211" s="679">
        <f t="shared" si="38"/>
        <v>100</v>
      </c>
    </row>
    <row r="212" spans="1:10" ht="13.8">
      <c r="A212" s="643" t="s">
        <v>527</v>
      </c>
      <c r="B212" s="724"/>
      <c r="C212" s="589">
        <v>38</v>
      </c>
      <c r="D212" s="574" t="s">
        <v>81</v>
      </c>
      <c r="E212" s="588">
        <v>5000</v>
      </c>
      <c r="F212" s="570">
        <f>SUM(F213)</f>
        <v>5000</v>
      </c>
      <c r="G212" s="570">
        <f t="shared" si="37"/>
        <v>5000</v>
      </c>
      <c r="H212" s="570">
        <f t="shared" si="37"/>
        <v>5000</v>
      </c>
      <c r="I212" s="592">
        <f t="shared" si="38"/>
        <v>100</v>
      </c>
      <c r="J212" s="620">
        <f t="shared" si="38"/>
        <v>100</v>
      </c>
    </row>
    <row r="213" spans="1:10" ht="13.8">
      <c r="A213" s="562" t="s">
        <v>527</v>
      </c>
      <c r="B213" s="723"/>
      <c r="C213" s="586">
        <v>381</v>
      </c>
      <c r="D213" s="577" t="s">
        <v>38</v>
      </c>
      <c r="E213" s="582">
        <v>5000</v>
      </c>
      <c r="F213" s="571">
        <f>SUM(F214)</f>
        <v>5000</v>
      </c>
      <c r="G213" s="571">
        <f t="shared" si="37"/>
        <v>5000</v>
      </c>
      <c r="H213" s="571">
        <f t="shared" si="37"/>
        <v>5000</v>
      </c>
      <c r="I213" s="592">
        <f t="shared" si="38"/>
        <v>100</v>
      </c>
      <c r="J213" s="620">
        <f t="shared" si="38"/>
        <v>100</v>
      </c>
    </row>
    <row r="214" spans="1:10" ht="14.4" thickBot="1">
      <c r="A214" s="630" t="s">
        <v>527</v>
      </c>
      <c r="B214" s="725"/>
      <c r="C214" s="631">
        <v>3811</v>
      </c>
      <c r="D214" s="602" t="s">
        <v>86</v>
      </c>
      <c r="E214" s="629">
        <v>5000</v>
      </c>
      <c r="F214" s="629">
        <v>5000</v>
      </c>
      <c r="G214" s="629">
        <v>5000</v>
      </c>
      <c r="H214" s="629">
        <v>5000</v>
      </c>
      <c r="I214" s="604">
        <f t="shared" si="38"/>
        <v>100</v>
      </c>
      <c r="J214" s="623">
        <f t="shared" si="38"/>
        <v>100</v>
      </c>
    </row>
    <row r="215" spans="1:10" s="671" customFormat="1" ht="16.2" thickTop="1">
      <c r="A215" s="618"/>
      <c r="B215" s="726"/>
      <c r="C215" s="607"/>
      <c r="D215" s="613" t="s">
        <v>219</v>
      </c>
      <c r="E215" s="583"/>
      <c r="F215" s="581"/>
      <c r="G215" s="581"/>
      <c r="H215" s="581"/>
      <c r="I215" s="850">
        <f>AVERAGE(G217/F217*100)</f>
        <v>50</v>
      </c>
      <c r="J215" s="851">
        <f>AVERAGE(H217/G217*100)</f>
        <v>100</v>
      </c>
    </row>
    <row r="216" spans="1:10" s="645" customFormat="1" ht="13.8">
      <c r="A216" s="618"/>
      <c r="B216" s="726"/>
      <c r="C216" s="607"/>
      <c r="D216" s="612" t="s">
        <v>202</v>
      </c>
      <c r="E216" s="582"/>
      <c r="F216" s="581"/>
      <c r="G216" s="581"/>
      <c r="H216" s="581"/>
      <c r="I216" s="819"/>
      <c r="J216" s="820"/>
    </row>
    <row r="217" spans="1:10" ht="15.6">
      <c r="A217" s="672"/>
      <c r="B217" s="727"/>
      <c r="C217" s="673"/>
      <c r="D217" s="692" t="s">
        <v>471</v>
      </c>
      <c r="E217" s="674">
        <v>20000</v>
      </c>
      <c r="F217" s="670">
        <f>SUM(F218)</f>
        <v>20000</v>
      </c>
      <c r="G217" s="670">
        <f t="shared" ref="G217:H219" si="39">SUM(G218)</f>
        <v>10000</v>
      </c>
      <c r="H217" s="670">
        <f t="shared" si="39"/>
        <v>10000</v>
      </c>
      <c r="I217" s="813"/>
      <c r="J217" s="816"/>
    </row>
    <row r="218" spans="1:10" ht="13.8">
      <c r="A218" s="643" t="s">
        <v>528</v>
      </c>
      <c r="B218" s="724"/>
      <c r="C218" s="559">
        <v>32</v>
      </c>
      <c r="D218" s="574" t="s">
        <v>185</v>
      </c>
      <c r="E218" s="588">
        <v>20000</v>
      </c>
      <c r="F218" s="570">
        <f>SUM(F219)</f>
        <v>20000</v>
      </c>
      <c r="G218" s="570">
        <f t="shared" si="39"/>
        <v>10000</v>
      </c>
      <c r="H218" s="570">
        <f t="shared" si="39"/>
        <v>10000</v>
      </c>
      <c r="I218" s="592">
        <f t="shared" si="38"/>
        <v>50</v>
      </c>
      <c r="J218" s="620">
        <f t="shared" si="38"/>
        <v>100</v>
      </c>
    </row>
    <row r="219" spans="1:10" ht="13.8">
      <c r="A219" s="562" t="s">
        <v>528</v>
      </c>
      <c r="B219" s="723"/>
      <c r="C219" s="576">
        <v>322</v>
      </c>
      <c r="D219" s="577" t="s">
        <v>53</v>
      </c>
      <c r="E219" s="582">
        <v>20000</v>
      </c>
      <c r="F219" s="571">
        <f>SUM(F220)</f>
        <v>20000</v>
      </c>
      <c r="G219" s="571">
        <f t="shared" si="39"/>
        <v>10000</v>
      </c>
      <c r="H219" s="571">
        <f t="shared" si="39"/>
        <v>10000</v>
      </c>
      <c r="I219" s="592">
        <f t="shared" si="38"/>
        <v>50</v>
      </c>
      <c r="J219" s="620">
        <f t="shared" si="38"/>
        <v>100</v>
      </c>
    </row>
    <row r="220" spans="1:10" ht="14.4" thickBot="1">
      <c r="A220" s="630" t="s">
        <v>528</v>
      </c>
      <c r="B220" s="725"/>
      <c r="C220" s="601">
        <v>3227</v>
      </c>
      <c r="D220" s="602" t="s">
        <v>428</v>
      </c>
      <c r="E220" s="629">
        <v>20000</v>
      </c>
      <c r="F220" s="629">
        <v>20000</v>
      </c>
      <c r="G220" s="629">
        <v>10000</v>
      </c>
      <c r="H220" s="629">
        <v>10000</v>
      </c>
      <c r="I220" s="604">
        <f t="shared" si="38"/>
        <v>50</v>
      </c>
      <c r="J220" s="623">
        <f t="shared" si="38"/>
        <v>100</v>
      </c>
    </row>
    <row r="221" spans="1:10" s="671" customFormat="1" ht="16.2" thickTop="1">
      <c r="A221" s="618"/>
      <c r="B221" s="726"/>
      <c r="C221" s="607"/>
      <c r="D221" s="613" t="s">
        <v>219</v>
      </c>
      <c r="E221" s="583"/>
      <c r="F221" s="581"/>
      <c r="G221" s="581"/>
      <c r="H221" s="581"/>
      <c r="I221" s="598"/>
      <c r="J221" s="627"/>
    </row>
    <row r="222" spans="1:10" s="671" customFormat="1" ht="15.6">
      <c r="A222" s="618"/>
      <c r="B222" s="726"/>
      <c r="C222" s="607"/>
      <c r="D222" s="612" t="s">
        <v>530</v>
      </c>
      <c r="E222" s="582"/>
      <c r="F222" s="581"/>
      <c r="G222" s="581"/>
      <c r="H222" s="581"/>
      <c r="I222" s="598"/>
      <c r="J222" s="627"/>
    </row>
    <row r="223" spans="1:10" s="474" customFormat="1" ht="15.6">
      <c r="A223" s="672"/>
      <c r="B223" s="727"/>
      <c r="C223" s="673"/>
      <c r="D223" s="831" t="s">
        <v>566</v>
      </c>
      <c r="E223" s="674"/>
      <c r="F223" s="680"/>
      <c r="G223" s="680"/>
      <c r="H223" s="680"/>
      <c r="I223" s="683"/>
      <c r="J223" s="684"/>
    </row>
    <row r="224" spans="1:10" ht="15.6">
      <c r="A224" s="672"/>
      <c r="B224" s="727"/>
      <c r="C224" s="673"/>
      <c r="D224" s="832"/>
      <c r="E224" s="674">
        <v>45000</v>
      </c>
      <c r="F224" s="670">
        <f t="shared" ref="F224:H225" si="40">SUM(F225)</f>
        <v>25000</v>
      </c>
      <c r="G224" s="670">
        <f t="shared" si="40"/>
        <v>45000</v>
      </c>
      <c r="H224" s="670">
        <f t="shared" si="40"/>
        <v>45000</v>
      </c>
      <c r="I224" s="678">
        <f t="shared" si="38"/>
        <v>180</v>
      </c>
      <c r="J224" s="679">
        <f t="shared" si="38"/>
        <v>100</v>
      </c>
    </row>
    <row r="225" spans="1:10" ht="13.8">
      <c r="A225" s="643" t="s">
        <v>529</v>
      </c>
      <c r="B225" s="724"/>
      <c r="C225" s="559">
        <v>32</v>
      </c>
      <c r="D225" s="574" t="s">
        <v>185</v>
      </c>
      <c r="E225" s="588">
        <v>45000</v>
      </c>
      <c r="F225" s="570">
        <f t="shared" si="40"/>
        <v>25000</v>
      </c>
      <c r="G225" s="570">
        <f t="shared" si="40"/>
        <v>45000</v>
      </c>
      <c r="H225" s="570">
        <f t="shared" si="40"/>
        <v>45000</v>
      </c>
      <c r="I225" s="592">
        <f t="shared" si="38"/>
        <v>180</v>
      </c>
      <c r="J225" s="620">
        <f>AVERAGE(H225/G225*100)</f>
        <v>100</v>
      </c>
    </row>
    <row r="226" spans="1:10" ht="13.8">
      <c r="A226" s="562" t="s">
        <v>529</v>
      </c>
      <c r="B226" s="723"/>
      <c r="C226" s="576">
        <v>323</v>
      </c>
      <c r="D226" s="577" t="s">
        <v>119</v>
      </c>
      <c r="E226" s="582">
        <v>45000</v>
      </c>
      <c r="F226" s="571">
        <f>SUM(F227:F228)</f>
        <v>25000</v>
      </c>
      <c r="G226" s="571">
        <f>SUM(G227:G228)</f>
        <v>45000</v>
      </c>
      <c r="H226" s="571">
        <f>SUM(H227:H228)</f>
        <v>45000</v>
      </c>
      <c r="I226" s="592">
        <f t="shared" si="38"/>
        <v>180</v>
      </c>
      <c r="J226" s="620">
        <f>AVERAGE(H226/G226*100)</f>
        <v>100</v>
      </c>
    </row>
    <row r="227" spans="1:10" s="647" customFormat="1" ht="17.399999999999999">
      <c r="A227" s="562" t="s">
        <v>529</v>
      </c>
      <c r="B227" s="723"/>
      <c r="C227" s="576">
        <v>3237</v>
      </c>
      <c r="D227" s="577" t="s">
        <v>63</v>
      </c>
      <c r="E227" s="582">
        <v>15000</v>
      </c>
      <c r="F227" s="582">
        <v>15000</v>
      </c>
      <c r="G227" s="582">
        <v>15000</v>
      </c>
      <c r="H227" s="582">
        <v>15000</v>
      </c>
      <c r="I227" s="592">
        <f t="shared" ref="I227:J229" si="41">AVERAGE(G227/F227*100)</f>
        <v>100</v>
      </c>
      <c r="J227" s="620">
        <f>AVERAGE(H227/G227*100)</f>
        <v>100</v>
      </c>
    </row>
    <row r="228" spans="1:10" ht="14.4" thickBot="1">
      <c r="A228" s="562" t="s">
        <v>529</v>
      </c>
      <c r="B228" s="730"/>
      <c r="C228" s="616">
        <v>3237</v>
      </c>
      <c r="D228" s="579" t="s">
        <v>226</v>
      </c>
      <c r="E228" s="594">
        <v>30000</v>
      </c>
      <c r="F228" s="594">
        <v>10000</v>
      </c>
      <c r="G228" s="594">
        <v>30000</v>
      </c>
      <c r="H228" s="594">
        <v>30000</v>
      </c>
      <c r="I228" s="597">
        <f t="shared" si="41"/>
        <v>300</v>
      </c>
      <c r="J228" s="625">
        <f t="shared" si="41"/>
        <v>100</v>
      </c>
    </row>
    <row r="229" spans="1:10" ht="18" thickBot="1">
      <c r="A229" s="824" t="s">
        <v>502</v>
      </c>
      <c r="B229" s="825"/>
      <c r="C229" s="825"/>
      <c r="D229" s="826"/>
      <c r="E229" s="646">
        <v>5000</v>
      </c>
      <c r="F229" s="646">
        <f>SUM(F232)</f>
        <v>5000</v>
      </c>
      <c r="G229" s="646">
        <f>SUM(G232)</f>
        <v>5000</v>
      </c>
      <c r="H229" s="646">
        <f>SUM(H232)</f>
        <v>5000</v>
      </c>
      <c r="I229" s="652">
        <f t="shared" si="41"/>
        <v>100</v>
      </c>
      <c r="J229" s="653">
        <f t="shared" si="41"/>
        <v>100</v>
      </c>
    </row>
    <row r="230" spans="1:10" s="671" customFormat="1" ht="15.6">
      <c r="A230" s="618"/>
      <c r="B230" s="607"/>
      <c r="C230" s="607"/>
      <c r="D230" s="613" t="s">
        <v>183</v>
      </c>
      <c r="E230" s="583"/>
      <c r="F230" s="581"/>
      <c r="G230" s="581"/>
      <c r="H230" s="581"/>
      <c r="I230" s="813">
        <f>AVERAGE(G232/F232*100)</f>
        <v>100</v>
      </c>
      <c r="J230" s="816">
        <f>AVERAGE(H232/G232*100)</f>
        <v>100</v>
      </c>
    </row>
    <row r="231" spans="1:10" s="474" customFormat="1" ht="13.8">
      <c r="A231" s="618"/>
      <c r="B231" s="607"/>
      <c r="C231" s="607"/>
      <c r="D231" s="613" t="s">
        <v>202</v>
      </c>
      <c r="E231" s="582"/>
      <c r="F231" s="581"/>
      <c r="G231" s="581"/>
      <c r="H231" s="581"/>
      <c r="I231" s="814"/>
      <c r="J231" s="818"/>
    </row>
    <row r="232" spans="1:10" ht="15.6">
      <c r="A232" s="672"/>
      <c r="B232" s="673"/>
      <c r="C232" s="673"/>
      <c r="D232" s="681" t="s">
        <v>472</v>
      </c>
      <c r="E232" s="674">
        <v>5000</v>
      </c>
      <c r="F232" s="670">
        <f>SUM(F233)</f>
        <v>5000</v>
      </c>
      <c r="G232" s="670">
        <f t="shared" ref="G232:H234" si="42">SUM(G233)</f>
        <v>5000</v>
      </c>
      <c r="H232" s="670">
        <f t="shared" si="42"/>
        <v>5000</v>
      </c>
      <c r="I232" s="814"/>
      <c r="J232" s="818"/>
    </row>
    <row r="233" spans="1:10" ht="13.8">
      <c r="A233" s="643" t="s">
        <v>531</v>
      </c>
      <c r="B233" s="644"/>
      <c r="C233" s="589">
        <v>36</v>
      </c>
      <c r="D233" s="574" t="s">
        <v>223</v>
      </c>
      <c r="E233" s="588">
        <v>5000</v>
      </c>
      <c r="F233" s="570">
        <f>SUM(F234)</f>
        <v>5000</v>
      </c>
      <c r="G233" s="570">
        <f t="shared" si="42"/>
        <v>5000</v>
      </c>
      <c r="H233" s="570">
        <f t="shared" si="42"/>
        <v>5000</v>
      </c>
      <c r="I233" s="592">
        <f>AVERAGE(G233/F233*100)</f>
        <v>100</v>
      </c>
      <c r="J233" s="620">
        <f>AVERAGE(H233/G233*100)</f>
        <v>100</v>
      </c>
    </row>
    <row r="234" spans="1:10" s="647" customFormat="1" ht="17.399999999999999">
      <c r="A234" s="562" t="s">
        <v>531</v>
      </c>
      <c r="B234" s="587"/>
      <c r="C234" s="586">
        <v>363</v>
      </c>
      <c r="D234" s="577" t="s">
        <v>141</v>
      </c>
      <c r="E234" s="582">
        <v>5000</v>
      </c>
      <c r="F234" s="571">
        <f>SUM(F235)</f>
        <v>5000</v>
      </c>
      <c r="G234" s="571">
        <f t="shared" si="42"/>
        <v>5000</v>
      </c>
      <c r="H234" s="571">
        <f t="shared" si="42"/>
        <v>5000</v>
      </c>
      <c r="I234" s="592">
        <f>AVERAGE(G234/F234*100)</f>
        <v>100</v>
      </c>
      <c r="J234" s="620">
        <f>AVERAGE(H234/G234*100)</f>
        <v>100</v>
      </c>
    </row>
    <row r="235" spans="1:10" ht="14.4" thickBot="1">
      <c r="A235" s="562" t="s">
        <v>531</v>
      </c>
      <c r="B235" s="730"/>
      <c r="C235" s="615">
        <v>3631</v>
      </c>
      <c r="D235" s="579" t="s">
        <v>429</v>
      </c>
      <c r="E235" s="594">
        <v>5000</v>
      </c>
      <c r="F235" s="594">
        <v>5000</v>
      </c>
      <c r="G235" s="594">
        <v>5000</v>
      </c>
      <c r="H235" s="594">
        <v>5000</v>
      </c>
      <c r="I235" s="597">
        <f>AVERAGE(G235/F235*100)</f>
        <v>100</v>
      </c>
      <c r="J235" s="625">
        <f>AVERAGE(H236/G236*100)</f>
        <v>100</v>
      </c>
    </row>
    <row r="236" spans="1:10" ht="18" thickBot="1">
      <c r="A236" s="824" t="s">
        <v>503</v>
      </c>
      <c r="B236" s="825"/>
      <c r="C236" s="825"/>
      <c r="D236" s="826"/>
      <c r="E236" s="646">
        <v>200000</v>
      </c>
      <c r="F236" s="646">
        <f>SUM(F239)</f>
        <v>550000</v>
      </c>
      <c r="G236" s="646">
        <f>SUM(G239)</f>
        <v>550000</v>
      </c>
      <c r="H236" s="646">
        <f>SUM(H239)</f>
        <v>550000</v>
      </c>
      <c r="I236" s="652">
        <f>AVERAGE(G236/F236*100)</f>
        <v>100</v>
      </c>
      <c r="J236" s="653">
        <f>AVERAGE(H236/G236*100)</f>
        <v>100</v>
      </c>
    </row>
    <row r="237" spans="1:10" s="671" customFormat="1" ht="15.6">
      <c r="A237" s="618"/>
      <c r="B237" s="607"/>
      <c r="C237" s="607"/>
      <c r="D237" s="613" t="s">
        <v>473</v>
      </c>
      <c r="E237" s="583">
        <v>200000</v>
      </c>
      <c r="F237" s="581"/>
      <c r="G237" s="581"/>
      <c r="H237" s="581"/>
      <c r="I237" s="598"/>
      <c r="J237" s="627"/>
    </row>
    <row r="238" spans="1:10" s="474" customFormat="1" ht="13.8">
      <c r="A238" s="618"/>
      <c r="B238" s="607"/>
      <c r="C238" s="607"/>
      <c r="D238" s="613" t="s">
        <v>202</v>
      </c>
      <c r="E238" s="582">
        <v>200000</v>
      </c>
      <c r="F238" s="581"/>
      <c r="G238" s="581"/>
      <c r="H238" s="581"/>
      <c r="I238" s="598"/>
      <c r="J238" s="627"/>
    </row>
    <row r="239" spans="1:10" ht="15.6">
      <c r="A239" s="672"/>
      <c r="B239" s="673"/>
      <c r="C239" s="673"/>
      <c r="D239" s="681" t="s">
        <v>567</v>
      </c>
      <c r="E239" s="674">
        <v>200000</v>
      </c>
      <c r="F239" s="670">
        <f>SUM(F240)</f>
        <v>550000</v>
      </c>
      <c r="G239" s="670">
        <f t="shared" ref="G239:H241" si="43">SUM(G240)</f>
        <v>550000</v>
      </c>
      <c r="H239" s="670">
        <f t="shared" si="43"/>
        <v>550000</v>
      </c>
      <c r="I239" s="678">
        <f t="shared" ref="I239:J241" si="44">AVERAGE(G239/F239*100)</f>
        <v>100</v>
      </c>
      <c r="J239" s="619">
        <f t="shared" si="44"/>
        <v>100</v>
      </c>
    </row>
    <row r="240" spans="1:10" ht="13.8">
      <c r="A240" s="564" t="s">
        <v>532</v>
      </c>
      <c r="B240" s="573"/>
      <c r="C240" s="559">
        <v>38</v>
      </c>
      <c r="D240" s="574" t="s">
        <v>81</v>
      </c>
      <c r="E240" s="588">
        <v>200000</v>
      </c>
      <c r="F240" s="570">
        <f>SUM(F241)</f>
        <v>550000</v>
      </c>
      <c r="G240" s="570">
        <f t="shared" si="43"/>
        <v>550000</v>
      </c>
      <c r="H240" s="570">
        <f t="shared" si="43"/>
        <v>550000</v>
      </c>
      <c r="I240" s="592">
        <f t="shared" si="44"/>
        <v>100</v>
      </c>
      <c r="J240" s="620">
        <f t="shared" si="44"/>
        <v>100</v>
      </c>
    </row>
    <row r="241" spans="1:10" s="647" customFormat="1" ht="17.399999999999999">
      <c r="A241" s="560" t="s">
        <v>532</v>
      </c>
      <c r="B241" s="575"/>
      <c r="C241" s="576">
        <v>381</v>
      </c>
      <c r="D241" s="577" t="s">
        <v>38</v>
      </c>
      <c r="E241" s="582">
        <v>200000</v>
      </c>
      <c r="F241" s="571">
        <f>SUM(F242)</f>
        <v>550000</v>
      </c>
      <c r="G241" s="571">
        <f t="shared" si="43"/>
        <v>550000</v>
      </c>
      <c r="H241" s="571">
        <f t="shared" si="43"/>
        <v>550000</v>
      </c>
      <c r="I241" s="592">
        <f t="shared" si="44"/>
        <v>100</v>
      </c>
      <c r="J241" s="620">
        <f t="shared" si="44"/>
        <v>100</v>
      </c>
    </row>
    <row r="242" spans="1:10" ht="14.4" thickBot="1">
      <c r="A242" s="560" t="s">
        <v>532</v>
      </c>
      <c r="B242" s="730"/>
      <c r="C242" s="616">
        <v>3811</v>
      </c>
      <c r="D242" s="579" t="s">
        <v>85</v>
      </c>
      <c r="E242" s="594">
        <v>200000</v>
      </c>
      <c r="F242" s="594">
        <v>550000</v>
      </c>
      <c r="G242" s="594">
        <v>550000</v>
      </c>
      <c r="H242" s="594">
        <v>550000</v>
      </c>
      <c r="I242" s="597">
        <f t="shared" ref="I242:J260" si="45">AVERAGE(G242/F242*100)</f>
        <v>100</v>
      </c>
      <c r="J242" s="625">
        <f t="shared" si="45"/>
        <v>100</v>
      </c>
    </row>
    <row r="243" spans="1:10" ht="18" thickBot="1">
      <c r="A243" s="824" t="s">
        <v>504</v>
      </c>
      <c r="B243" s="825"/>
      <c r="C243" s="825"/>
      <c r="D243" s="826"/>
      <c r="E243" s="648">
        <f>SUM(E246+E252)</f>
        <v>45000</v>
      </c>
      <c r="F243" s="648">
        <f>SUM(F246+F252)</f>
        <v>87000</v>
      </c>
      <c r="G243" s="648">
        <f>SUM(G246+G252)</f>
        <v>92000</v>
      </c>
      <c r="H243" s="648">
        <f>SUM(H246+H252)</f>
        <v>92000</v>
      </c>
      <c r="I243" s="652">
        <f t="shared" si="45"/>
        <v>105.74712643678161</v>
      </c>
      <c r="J243" s="653">
        <f t="shared" si="45"/>
        <v>100</v>
      </c>
    </row>
    <row r="244" spans="1:10" s="671" customFormat="1" ht="15.6">
      <c r="A244" s="618"/>
      <c r="B244" s="607"/>
      <c r="C244" s="607"/>
      <c r="D244" s="613" t="s">
        <v>232</v>
      </c>
      <c r="E244" s="583"/>
      <c r="F244" s="581"/>
      <c r="G244" s="581"/>
      <c r="H244" s="581"/>
      <c r="I244" s="813">
        <f>AVERAGE(G246/F246*100)</f>
        <v>100</v>
      </c>
      <c r="J244" s="816">
        <f>AVERAGE(H246/G246*100)</f>
        <v>100</v>
      </c>
    </row>
    <row r="245" spans="1:10" s="474" customFormat="1" ht="13.8">
      <c r="A245" s="618"/>
      <c r="B245" s="607"/>
      <c r="C245" s="607"/>
      <c r="D245" s="612" t="s">
        <v>214</v>
      </c>
      <c r="E245" s="582"/>
      <c r="F245" s="581"/>
      <c r="G245" s="581"/>
      <c r="H245" s="581"/>
      <c r="I245" s="814"/>
      <c r="J245" s="818"/>
    </row>
    <row r="246" spans="1:10" ht="15.6">
      <c r="A246" s="672"/>
      <c r="B246" s="673"/>
      <c r="C246" s="673"/>
      <c r="D246" s="681" t="s">
        <v>475</v>
      </c>
      <c r="E246" s="674">
        <v>20000</v>
      </c>
      <c r="F246" s="670">
        <f>SUM(F247)</f>
        <v>20000</v>
      </c>
      <c r="G246" s="670">
        <f t="shared" ref="G246:H248" si="46">SUM(G247)</f>
        <v>20000</v>
      </c>
      <c r="H246" s="670">
        <f t="shared" si="46"/>
        <v>20000</v>
      </c>
      <c r="I246" s="814"/>
      <c r="J246" s="818"/>
    </row>
    <row r="247" spans="1:10" ht="13.8">
      <c r="A247" s="564" t="s">
        <v>533</v>
      </c>
      <c r="B247" s="573"/>
      <c r="C247" s="559">
        <v>38</v>
      </c>
      <c r="D247" s="574" t="s">
        <v>81</v>
      </c>
      <c r="E247" s="588">
        <v>20000</v>
      </c>
      <c r="F247" s="570">
        <f>SUM(F248)</f>
        <v>20000</v>
      </c>
      <c r="G247" s="570">
        <f t="shared" si="46"/>
        <v>20000</v>
      </c>
      <c r="H247" s="570">
        <f t="shared" si="46"/>
        <v>20000</v>
      </c>
      <c r="I247" s="592">
        <f t="shared" si="45"/>
        <v>100</v>
      </c>
      <c r="J247" s="620">
        <f>AVERAGE(H249/G249*100)</f>
        <v>100</v>
      </c>
    </row>
    <row r="248" spans="1:10" ht="13.8">
      <c r="A248" s="560" t="s">
        <v>533</v>
      </c>
      <c r="B248" s="723"/>
      <c r="C248" s="576">
        <v>381</v>
      </c>
      <c r="D248" s="577" t="s">
        <v>38</v>
      </c>
      <c r="E248" s="582">
        <v>20000</v>
      </c>
      <c r="F248" s="571">
        <f>SUM(F249)</f>
        <v>20000</v>
      </c>
      <c r="G248" s="571">
        <f t="shared" si="46"/>
        <v>20000</v>
      </c>
      <c r="H248" s="571">
        <f t="shared" si="46"/>
        <v>20000</v>
      </c>
      <c r="I248" s="592">
        <f t="shared" si="45"/>
        <v>100</v>
      </c>
      <c r="J248" s="620">
        <f t="shared" si="45"/>
        <v>100</v>
      </c>
    </row>
    <row r="249" spans="1:10" ht="14.4" thickBot="1">
      <c r="A249" s="624" t="s">
        <v>533</v>
      </c>
      <c r="B249" s="725"/>
      <c r="C249" s="601">
        <v>3811</v>
      </c>
      <c r="D249" s="602" t="s">
        <v>86</v>
      </c>
      <c r="E249" s="629">
        <v>20000</v>
      </c>
      <c r="F249" s="629">
        <v>20000</v>
      </c>
      <c r="G249" s="629">
        <v>20000</v>
      </c>
      <c r="H249" s="629">
        <v>20000</v>
      </c>
      <c r="I249" s="604">
        <f t="shared" si="45"/>
        <v>100</v>
      </c>
      <c r="J249" s="623">
        <f t="shared" si="45"/>
        <v>100</v>
      </c>
    </row>
    <row r="250" spans="1:10" s="671" customFormat="1" ht="16.2" thickTop="1">
      <c r="A250" s="618"/>
      <c r="B250" s="728"/>
      <c r="C250" s="607"/>
      <c r="D250" s="613" t="s">
        <v>232</v>
      </c>
      <c r="E250" s="583"/>
      <c r="F250" s="581"/>
      <c r="G250" s="581"/>
      <c r="H250" s="581"/>
      <c r="I250" s="813">
        <f>AVERAGE(G252/F252*100)</f>
        <v>107.46268656716418</v>
      </c>
      <c r="J250" s="816">
        <f>AVERAGE(H252/G252*100)</f>
        <v>100</v>
      </c>
    </row>
    <row r="251" spans="1:10" s="474" customFormat="1" ht="13.8">
      <c r="A251" s="618"/>
      <c r="B251" s="728"/>
      <c r="C251" s="607"/>
      <c r="D251" s="612" t="s">
        <v>235</v>
      </c>
      <c r="E251" s="582"/>
      <c r="F251" s="581"/>
      <c r="G251" s="581"/>
      <c r="H251" s="581"/>
      <c r="I251" s="814"/>
      <c r="J251" s="818"/>
    </row>
    <row r="252" spans="1:10" ht="15.6">
      <c r="A252" s="672"/>
      <c r="B252" s="729"/>
      <c r="C252" s="673"/>
      <c r="D252" s="681" t="s">
        <v>474</v>
      </c>
      <c r="E252" s="674">
        <v>25000</v>
      </c>
      <c r="F252" s="670">
        <f>SUM(F253)</f>
        <v>67000</v>
      </c>
      <c r="G252" s="670">
        <f>SUM(G253)</f>
        <v>72000</v>
      </c>
      <c r="H252" s="670">
        <f>SUM(H253)</f>
        <v>72000</v>
      </c>
      <c r="I252" s="814"/>
      <c r="J252" s="818"/>
    </row>
    <row r="253" spans="1:10" ht="13.8">
      <c r="A253" s="564" t="s">
        <v>534</v>
      </c>
      <c r="B253" s="724"/>
      <c r="C253" s="559">
        <v>32</v>
      </c>
      <c r="D253" s="574" t="s">
        <v>185</v>
      </c>
      <c r="E253" s="588">
        <v>25000</v>
      </c>
      <c r="F253" s="588">
        <f>SUM(F254+F257)</f>
        <v>67000</v>
      </c>
      <c r="G253" s="588">
        <f>SUM(G254+G257)</f>
        <v>72000</v>
      </c>
      <c r="H253" s="588">
        <f>SUM(H254+H257)</f>
        <v>72000</v>
      </c>
      <c r="I253" s="592">
        <f t="shared" si="45"/>
        <v>107.46268656716418</v>
      </c>
      <c r="J253" s="620">
        <f>AVERAGE(H255/G255*100)</f>
        <v>100</v>
      </c>
    </row>
    <row r="254" spans="1:10" ht="13.8">
      <c r="A254" s="560" t="s">
        <v>534</v>
      </c>
      <c r="B254" s="723"/>
      <c r="C254" s="576">
        <v>323</v>
      </c>
      <c r="D254" s="577" t="s">
        <v>57</v>
      </c>
      <c r="E254" s="582">
        <v>8000</v>
      </c>
      <c r="F254" s="571">
        <f>SUM(F255:F256)</f>
        <v>55000</v>
      </c>
      <c r="G254" s="571">
        <f>SUM(G255:G256)</f>
        <v>55000</v>
      </c>
      <c r="H254" s="571">
        <f>SUM(H255:H256)</f>
        <v>55000</v>
      </c>
      <c r="I254" s="592">
        <f t="shared" si="45"/>
        <v>100</v>
      </c>
      <c r="J254" s="620">
        <f>AVERAGE(H256/G256*100)</f>
        <v>100</v>
      </c>
    </row>
    <row r="255" spans="1:10" ht="13.8">
      <c r="A255" s="560" t="s">
        <v>534</v>
      </c>
      <c r="B255" s="723"/>
      <c r="C255" s="576">
        <v>3233</v>
      </c>
      <c r="D255" s="577" t="s">
        <v>60</v>
      </c>
      <c r="E255" s="582">
        <v>5000</v>
      </c>
      <c r="F255" s="582">
        <v>5000</v>
      </c>
      <c r="G255" s="582">
        <v>5000</v>
      </c>
      <c r="H255" s="582">
        <v>5000</v>
      </c>
      <c r="I255" s="592">
        <f t="shared" si="45"/>
        <v>100</v>
      </c>
      <c r="J255" s="620">
        <f>AVERAGE(H257/G257*100)</f>
        <v>100</v>
      </c>
    </row>
    <row r="256" spans="1:10" ht="13.8">
      <c r="A256" s="560" t="s">
        <v>534</v>
      </c>
      <c r="B256" s="723"/>
      <c r="C256" s="576">
        <v>3239</v>
      </c>
      <c r="D256" s="577" t="s">
        <v>65</v>
      </c>
      <c r="E256" s="582">
        <v>3000</v>
      </c>
      <c r="F256" s="582">
        <v>50000</v>
      </c>
      <c r="G256" s="582">
        <v>50000</v>
      </c>
      <c r="H256" s="582">
        <v>50000</v>
      </c>
      <c r="I256" s="592">
        <f t="shared" si="45"/>
        <v>100</v>
      </c>
      <c r="J256" s="620">
        <f>AVERAGE(H258/G258*100)</f>
        <v>100</v>
      </c>
    </row>
    <row r="257" spans="1:10" ht="13.8">
      <c r="A257" s="560" t="s">
        <v>534</v>
      </c>
      <c r="B257" s="723"/>
      <c r="C257" s="576">
        <v>329</v>
      </c>
      <c r="D257" s="577" t="s">
        <v>66</v>
      </c>
      <c r="E257" s="582">
        <v>17000</v>
      </c>
      <c r="F257" s="571">
        <f>SUM(F258:F259)</f>
        <v>12000</v>
      </c>
      <c r="G257" s="571">
        <f>SUM(G258:G259)</f>
        <v>17000</v>
      </c>
      <c r="H257" s="571">
        <f>SUM(H258:H259)</f>
        <v>17000</v>
      </c>
      <c r="I257" s="592">
        <f t="shared" si="45"/>
        <v>141.66666666666669</v>
      </c>
      <c r="J257" s="620">
        <f>AVERAGE(H259/G259*100)</f>
        <v>100</v>
      </c>
    </row>
    <row r="258" spans="1:10" s="714" customFormat="1" ht="13.8">
      <c r="A258" s="560" t="s">
        <v>534</v>
      </c>
      <c r="B258" s="723"/>
      <c r="C258" s="576">
        <v>3293</v>
      </c>
      <c r="D258" s="577" t="s">
        <v>69</v>
      </c>
      <c r="E258" s="571">
        <v>15000</v>
      </c>
      <c r="F258" s="571">
        <v>10000</v>
      </c>
      <c r="G258" s="571">
        <v>15000</v>
      </c>
      <c r="H258" s="571">
        <v>15000</v>
      </c>
      <c r="I258" s="592">
        <f t="shared" si="45"/>
        <v>150</v>
      </c>
      <c r="J258" s="620">
        <f t="shared" si="45"/>
        <v>100</v>
      </c>
    </row>
    <row r="259" spans="1:10" ht="14.4" thickBot="1">
      <c r="A259" s="560" t="s">
        <v>534</v>
      </c>
      <c r="B259" s="730"/>
      <c r="C259" s="616">
        <v>3299</v>
      </c>
      <c r="D259" s="579" t="s">
        <v>236</v>
      </c>
      <c r="E259" s="568">
        <v>2000</v>
      </c>
      <c r="F259" s="568">
        <v>2000</v>
      </c>
      <c r="G259" s="568">
        <v>2000</v>
      </c>
      <c r="H259" s="568">
        <v>2000</v>
      </c>
      <c r="I259" s="597">
        <f t="shared" si="45"/>
        <v>100</v>
      </c>
      <c r="J259" s="625">
        <f t="shared" si="45"/>
        <v>100</v>
      </c>
    </row>
    <row r="260" spans="1:10" ht="18" thickBot="1">
      <c r="A260" s="824" t="s">
        <v>505</v>
      </c>
      <c r="B260" s="825"/>
      <c r="C260" s="825"/>
      <c r="D260" s="826"/>
      <c r="E260" s="648">
        <v>70000</v>
      </c>
      <c r="F260" s="646">
        <f>SUM(F263)</f>
        <v>45000</v>
      </c>
      <c r="G260" s="646">
        <f>SUM(G263)</f>
        <v>50000</v>
      </c>
      <c r="H260" s="646">
        <f>SUM(H263)</f>
        <v>50000</v>
      </c>
      <c r="I260" s="652">
        <f t="shared" si="45"/>
        <v>111.11111111111111</v>
      </c>
      <c r="J260" s="653">
        <f t="shared" si="45"/>
        <v>100</v>
      </c>
    </row>
    <row r="261" spans="1:10" s="671" customFormat="1" ht="15.6">
      <c r="A261" s="618"/>
      <c r="B261" s="607"/>
      <c r="C261" s="607"/>
      <c r="D261" s="613" t="s">
        <v>239</v>
      </c>
      <c r="E261" s="583"/>
      <c r="F261" s="581"/>
      <c r="G261" s="581"/>
      <c r="H261" s="581"/>
      <c r="I261" s="813">
        <f>AVERAGE(G263/F263*100)</f>
        <v>111.11111111111111</v>
      </c>
      <c r="J261" s="816">
        <f>AVERAGE(H263/G263*100)</f>
        <v>100</v>
      </c>
    </row>
    <row r="262" spans="1:10" s="645" customFormat="1" ht="13.8">
      <c r="A262" s="618"/>
      <c r="B262" s="607"/>
      <c r="C262" s="607"/>
      <c r="D262" s="614" t="s">
        <v>214</v>
      </c>
      <c r="E262" s="582"/>
      <c r="F262" s="581"/>
      <c r="G262" s="581"/>
      <c r="H262" s="581"/>
      <c r="I262" s="814"/>
      <c r="J262" s="818"/>
    </row>
    <row r="263" spans="1:10" ht="15.6">
      <c r="A263" s="672"/>
      <c r="B263" s="673"/>
      <c r="C263" s="673"/>
      <c r="D263" s="681" t="s">
        <v>477</v>
      </c>
      <c r="E263" s="674">
        <v>70000</v>
      </c>
      <c r="F263" s="670">
        <f>SUM(F264)</f>
        <v>45000</v>
      </c>
      <c r="G263" s="670">
        <f>SUM(G264)</f>
        <v>50000</v>
      </c>
      <c r="H263" s="670">
        <f>SUM(H264)</f>
        <v>50000</v>
      </c>
      <c r="I263" s="814"/>
      <c r="J263" s="818"/>
    </row>
    <row r="264" spans="1:10" ht="13.8">
      <c r="A264" s="564" t="s">
        <v>535</v>
      </c>
      <c r="B264" s="724"/>
      <c r="C264" s="559">
        <v>38</v>
      </c>
      <c r="D264" s="574" t="s">
        <v>81</v>
      </c>
      <c r="E264" s="570">
        <v>70000</v>
      </c>
      <c r="F264" s="570">
        <f>SUM(F265+F267)</f>
        <v>45000</v>
      </c>
      <c r="G264" s="570">
        <f>SUM(G265+G267)</f>
        <v>50000</v>
      </c>
      <c r="H264" s="570">
        <f>SUM(H265+H267)</f>
        <v>50000</v>
      </c>
      <c r="I264" s="592">
        <f t="shared" ref="I264:J275" si="47">AVERAGE(G264/F264*100)</f>
        <v>111.11111111111111</v>
      </c>
      <c r="J264" s="620">
        <f t="shared" si="47"/>
        <v>100</v>
      </c>
    </row>
    <row r="265" spans="1:10" ht="13.8">
      <c r="A265" s="560" t="s">
        <v>535</v>
      </c>
      <c r="B265" s="723"/>
      <c r="C265" s="576">
        <v>381</v>
      </c>
      <c r="D265" s="577" t="s">
        <v>38</v>
      </c>
      <c r="E265" s="571">
        <v>50000</v>
      </c>
      <c r="F265" s="571">
        <f>SUM(F266)</f>
        <v>20000</v>
      </c>
      <c r="G265" s="571">
        <f>SUM(G266)</f>
        <v>20000</v>
      </c>
      <c r="H265" s="571">
        <f>SUM(H266)</f>
        <v>20000</v>
      </c>
      <c r="I265" s="592">
        <f t="shared" si="47"/>
        <v>100</v>
      </c>
      <c r="J265" s="620">
        <f t="shared" si="47"/>
        <v>100</v>
      </c>
    </row>
    <row r="266" spans="1:10" ht="13.8">
      <c r="A266" s="560" t="s">
        <v>535</v>
      </c>
      <c r="B266" s="723"/>
      <c r="C266" s="576">
        <v>3811</v>
      </c>
      <c r="D266" s="577" t="s">
        <v>83</v>
      </c>
      <c r="E266" s="571">
        <v>50000</v>
      </c>
      <c r="F266" s="571">
        <v>20000</v>
      </c>
      <c r="G266" s="571">
        <v>20000</v>
      </c>
      <c r="H266" s="571">
        <v>20000</v>
      </c>
      <c r="I266" s="592">
        <f t="shared" si="47"/>
        <v>100</v>
      </c>
      <c r="J266" s="620">
        <f t="shared" si="47"/>
        <v>100</v>
      </c>
    </row>
    <row r="267" spans="1:10" s="714" customFormat="1" ht="13.8">
      <c r="A267" s="560" t="s">
        <v>535</v>
      </c>
      <c r="B267" s="723"/>
      <c r="C267" s="576">
        <v>382</v>
      </c>
      <c r="D267" s="577" t="s">
        <v>39</v>
      </c>
      <c r="E267" s="571">
        <v>20000</v>
      </c>
      <c r="F267" s="571">
        <f>SUM(F268)</f>
        <v>25000</v>
      </c>
      <c r="G267" s="571">
        <f>SUM(G268)</f>
        <v>30000</v>
      </c>
      <c r="H267" s="571">
        <f>SUM(H268)</f>
        <v>30000</v>
      </c>
      <c r="I267" s="592">
        <f t="shared" si="47"/>
        <v>120</v>
      </c>
      <c r="J267" s="620">
        <f t="shared" si="47"/>
        <v>100</v>
      </c>
    </row>
    <row r="268" spans="1:10" ht="14.4" thickBot="1">
      <c r="A268" s="560" t="s">
        <v>535</v>
      </c>
      <c r="B268" s="730"/>
      <c r="C268" s="616">
        <v>3821</v>
      </c>
      <c r="D268" s="579" t="s">
        <v>240</v>
      </c>
      <c r="E268" s="568">
        <v>20000</v>
      </c>
      <c r="F268" s="568">
        <v>25000</v>
      </c>
      <c r="G268" s="568">
        <v>30000</v>
      </c>
      <c r="H268" s="568">
        <v>30000</v>
      </c>
      <c r="I268" s="597">
        <f t="shared" si="47"/>
        <v>120</v>
      </c>
      <c r="J268" s="625">
        <f t="shared" si="47"/>
        <v>100</v>
      </c>
    </row>
    <row r="269" spans="1:10" ht="18" thickBot="1">
      <c r="A269" s="824" t="s">
        <v>510</v>
      </c>
      <c r="B269" s="825"/>
      <c r="C269" s="825"/>
      <c r="D269" s="826"/>
      <c r="E269" s="648">
        <f>SUM(E272+E278)</f>
        <v>19000</v>
      </c>
      <c r="F269" s="648">
        <f>SUM(F272+F278)</f>
        <v>28000</v>
      </c>
      <c r="G269" s="648">
        <f>SUM(G272+G278)</f>
        <v>23000</v>
      </c>
      <c r="H269" s="648">
        <f>SUM(H272+H278)</f>
        <v>23000</v>
      </c>
      <c r="I269" s="652">
        <f t="shared" si="47"/>
        <v>82.142857142857139</v>
      </c>
      <c r="J269" s="653">
        <f t="shared" si="47"/>
        <v>100</v>
      </c>
    </row>
    <row r="270" spans="1:10" s="671" customFormat="1" ht="15.6">
      <c r="A270" s="618"/>
      <c r="B270" s="607"/>
      <c r="C270" s="607"/>
      <c r="D270" s="613" t="s">
        <v>183</v>
      </c>
      <c r="E270" s="583"/>
      <c r="F270" s="581"/>
      <c r="G270" s="581"/>
      <c r="H270" s="581"/>
      <c r="I270" s="813">
        <f>AVERAGE(G272/F272*100)</f>
        <v>100</v>
      </c>
      <c r="J270" s="816">
        <f>AVERAGE(H272/G272*100)</f>
        <v>100</v>
      </c>
    </row>
    <row r="271" spans="1:10" s="474" customFormat="1" ht="13.8">
      <c r="A271" s="618"/>
      <c r="B271" s="607"/>
      <c r="C271" s="607"/>
      <c r="D271" s="612" t="s">
        <v>202</v>
      </c>
      <c r="E271" s="582"/>
      <c r="F271" s="581"/>
      <c r="G271" s="581"/>
      <c r="H271" s="581"/>
      <c r="I271" s="814"/>
      <c r="J271" s="818"/>
    </row>
    <row r="272" spans="1:10" ht="15.6">
      <c r="A272" s="672"/>
      <c r="B272" s="673"/>
      <c r="C272" s="673"/>
      <c r="D272" s="693" t="s">
        <v>476</v>
      </c>
      <c r="E272" s="674">
        <v>13000</v>
      </c>
      <c r="F272" s="670">
        <f>SUM(F273)</f>
        <v>13000</v>
      </c>
      <c r="G272" s="670">
        <f t="shared" ref="G272:H274" si="48">SUM(G273)</f>
        <v>13000</v>
      </c>
      <c r="H272" s="670">
        <f t="shared" si="48"/>
        <v>13000</v>
      </c>
      <c r="I272" s="814"/>
      <c r="J272" s="818"/>
    </row>
    <row r="273" spans="1:10" ht="13.8">
      <c r="A273" s="564" t="s">
        <v>536</v>
      </c>
      <c r="B273" s="573"/>
      <c r="C273" s="559">
        <v>38</v>
      </c>
      <c r="D273" s="574" t="s">
        <v>81</v>
      </c>
      <c r="E273" s="570">
        <v>13000</v>
      </c>
      <c r="F273" s="570">
        <f>SUM(F274)</f>
        <v>13000</v>
      </c>
      <c r="G273" s="570">
        <f t="shared" si="48"/>
        <v>13000</v>
      </c>
      <c r="H273" s="570">
        <f t="shared" si="48"/>
        <v>13000</v>
      </c>
      <c r="I273" s="592">
        <f t="shared" si="47"/>
        <v>100</v>
      </c>
      <c r="J273" s="620">
        <f>AVERAGE(H273/G273*100)</f>
        <v>100</v>
      </c>
    </row>
    <row r="274" spans="1:10" ht="13.8">
      <c r="A274" s="560" t="s">
        <v>536</v>
      </c>
      <c r="B274" s="723"/>
      <c r="C274" s="576">
        <v>381</v>
      </c>
      <c r="D274" s="577" t="s">
        <v>38</v>
      </c>
      <c r="E274" s="571">
        <v>13000</v>
      </c>
      <c r="F274" s="571">
        <f>SUM(F275)</f>
        <v>13000</v>
      </c>
      <c r="G274" s="571">
        <f t="shared" si="48"/>
        <v>13000</v>
      </c>
      <c r="H274" s="571">
        <f t="shared" si="48"/>
        <v>13000</v>
      </c>
      <c r="I274" s="592">
        <f t="shared" si="47"/>
        <v>100</v>
      </c>
      <c r="J274" s="620">
        <f>AVERAGE(H274/G274*100)</f>
        <v>100</v>
      </c>
    </row>
    <row r="275" spans="1:10" ht="14.4" thickBot="1">
      <c r="A275" s="624" t="s">
        <v>536</v>
      </c>
      <c r="B275" s="725"/>
      <c r="C275" s="601">
        <v>3811</v>
      </c>
      <c r="D275" s="602" t="s">
        <v>420</v>
      </c>
      <c r="E275" s="603">
        <v>13000</v>
      </c>
      <c r="F275" s="603">
        <v>13000</v>
      </c>
      <c r="G275" s="603">
        <v>13000</v>
      </c>
      <c r="H275" s="603">
        <v>13000</v>
      </c>
      <c r="I275" s="604">
        <f t="shared" si="47"/>
        <v>100</v>
      </c>
      <c r="J275" s="623">
        <f>AVERAGE(H275/G275*100)</f>
        <v>100</v>
      </c>
    </row>
    <row r="276" spans="1:10" s="671" customFormat="1" ht="16.2" thickTop="1">
      <c r="A276" s="618"/>
      <c r="B276" s="728"/>
      <c r="C276" s="607"/>
      <c r="D276" s="613" t="s">
        <v>183</v>
      </c>
      <c r="E276" s="583"/>
      <c r="F276" s="581"/>
      <c r="G276" s="581"/>
      <c r="H276" s="581"/>
      <c r="I276" s="813">
        <f>AVERAGE(G278/F278*100)</f>
        <v>66.666666666666657</v>
      </c>
      <c r="J276" s="816">
        <f>AVERAGE(H278/G278*100)</f>
        <v>100</v>
      </c>
    </row>
    <row r="277" spans="1:10" s="474" customFormat="1" ht="13.8">
      <c r="A277" s="618"/>
      <c r="B277" s="728"/>
      <c r="C277" s="607"/>
      <c r="D277" s="612" t="s">
        <v>202</v>
      </c>
      <c r="E277" s="582"/>
      <c r="F277" s="581"/>
      <c r="G277" s="581"/>
      <c r="H277" s="581"/>
      <c r="I277" s="814"/>
      <c r="J277" s="818"/>
    </row>
    <row r="278" spans="1:10" ht="15.6">
      <c r="A278" s="672"/>
      <c r="B278" s="729"/>
      <c r="C278" s="673"/>
      <c r="D278" s="681" t="s">
        <v>478</v>
      </c>
      <c r="E278" s="674">
        <v>6000</v>
      </c>
      <c r="F278" s="670">
        <f>SUM(F279)</f>
        <v>15000</v>
      </c>
      <c r="G278" s="670">
        <f t="shared" ref="G278:H280" si="49">SUM(G279)</f>
        <v>10000</v>
      </c>
      <c r="H278" s="670">
        <f t="shared" si="49"/>
        <v>10000</v>
      </c>
      <c r="I278" s="814"/>
      <c r="J278" s="818"/>
    </row>
    <row r="279" spans="1:10" s="572" customFormat="1" ht="13.8">
      <c r="A279" s="564" t="s">
        <v>537</v>
      </c>
      <c r="B279" s="724"/>
      <c r="C279" s="559">
        <v>38</v>
      </c>
      <c r="D279" s="574" t="s">
        <v>81</v>
      </c>
      <c r="E279" s="570">
        <v>6000</v>
      </c>
      <c r="F279" s="570">
        <f>SUM(F280)</f>
        <v>15000</v>
      </c>
      <c r="G279" s="570">
        <f t="shared" si="49"/>
        <v>10000</v>
      </c>
      <c r="H279" s="570">
        <f t="shared" si="49"/>
        <v>10000</v>
      </c>
      <c r="I279" s="592">
        <f t="shared" ref="I279:I288" si="50">AVERAGE(G279/F279*100)</f>
        <v>66.666666666666657</v>
      </c>
      <c r="J279" s="620">
        <f>AVERAGE(H279/G279*100)</f>
        <v>100</v>
      </c>
    </row>
    <row r="280" spans="1:10" s="647" customFormat="1" ht="17.399999999999999">
      <c r="A280" s="560" t="s">
        <v>537</v>
      </c>
      <c r="B280" s="723"/>
      <c r="C280" s="576">
        <v>381</v>
      </c>
      <c r="D280" s="577" t="s">
        <v>38</v>
      </c>
      <c r="E280" s="571">
        <v>6000</v>
      </c>
      <c r="F280" s="571">
        <f>SUM(F281)</f>
        <v>15000</v>
      </c>
      <c r="G280" s="571">
        <f t="shared" si="49"/>
        <v>10000</v>
      </c>
      <c r="H280" s="571">
        <f t="shared" si="49"/>
        <v>10000</v>
      </c>
      <c r="I280" s="592">
        <f t="shared" si="50"/>
        <v>66.666666666666657</v>
      </c>
      <c r="J280" s="620">
        <f>AVERAGE(H280/G280*100)</f>
        <v>100</v>
      </c>
    </row>
    <row r="281" spans="1:10" ht="14.4" thickBot="1">
      <c r="A281" s="560" t="s">
        <v>537</v>
      </c>
      <c r="B281" s="730"/>
      <c r="C281" s="616">
        <v>3811</v>
      </c>
      <c r="D281" s="579" t="s">
        <v>233</v>
      </c>
      <c r="E281" s="568">
        <v>6000</v>
      </c>
      <c r="F281" s="568">
        <v>15000</v>
      </c>
      <c r="G281" s="568">
        <v>10000</v>
      </c>
      <c r="H281" s="568">
        <v>10000</v>
      </c>
      <c r="I281" s="597">
        <f t="shared" si="50"/>
        <v>66.666666666666657</v>
      </c>
      <c r="J281" s="625">
        <f>AVERAGE(H281/G281*100)</f>
        <v>100</v>
      </c>
    </row>
    <row r="282" spans="1:10" ht="18" thickBot="1">
      <c r="A282" s="824" t="s">
        <v>506</v>
      </c>
      <c r="B282" s="825"/>
      <c r="C282" s="825"/>
      <c r="D282" s="826"/>
      <c r="E282" s="646">
        <v>40000</v>
      </c>
      <c r="F282" s="646">
        <f>SUM(F285+F291)</f>
        <v>200000</v>
      </c>
      <c r="G282" s="646">
        <f>SUM(G285+G291)</f>
        <v>280000</v>
      </c>
      <c r="H282" s="646">
        <f>SUM(H285+H291)</f>
        <v>300000</v>
      </c>
      <c r="I282" s="652">
        <f t="shared" si="50"/>
        <v>140</v>
      </c>
      <c r="J282" s="653">
        <f>AVERAGE(H282/G282*100)</f>
        <v>107.14285714285714</v>
      </c>
    </row>
    <row r="283" spans="1:10" s="671" customFormat="1" ht="15.6">
      <c r="A283" s="618"/>
      <c r="B283" s="607"/>
      <c r="C283" s="607"/>
      <c r="D283" s="613" t="s">
        <v>245</v>
      </c>
      <c r="E283" s="583"/>
      <c r="F283" s="581"/>
      <c r="G283" s="581"/>
      <c r="H283" s="581"/>
      <c r="I283" s="813">
        <f>AVERAGE(G285/F285*100)</f>
        <v>150</v>
      </c>
      <c r="J283" s="816">
        <f>AVERAGE(H285/G285*100)</f>
        <v>100</v>
      </c>
    </row>
    <row r="284" spans="1:10" s="474" customFormat="1" ht="13.8">
      <c r="A284" s="618"/>
      <c r="B284" s="607"/>
      <c r="C284" s="607"/>
      <c r="D284" s="612" t="s">
        <v>200</v>
      </c>
      <c r="E284" s="582"/>
      <c r="F284" s="581"/>
      <c r="G284" s="581"/>
      <c r="H284" s="581"/>
      <c r="I284" s="814"/>
      <c r="J284" s="818"/>
    </row>
    <row r="285" spans="1:10" ht="15.6">
      <c r="A285" s="672"/>
      <c r="B285" s="729"/>
      <c r="C285" s="673"/>
      <c r="D285" s="681" t="s">
        <v>479</v>
      </c>
      <c r="E285" s="674">
        <v>40000</v>
      </c>
      <c r="F285" s="670">
        <f>SUM(F286)</f>
        <v>100000</v>
      </c>
      <c r="G285" s="670">
        <f t="shared" ref="G285:H287" si="51">SUM(G286)</f>
        <v>150000</v>
      </c>
      <c r="H285" s="670">
        <f t="shared" si="51"/>
        <v>150000</v>
      </c>
      <c r="I285" s="814"/>
      <c r="J285" s="818"/>
    </row>
    <row r="286" spans="1:10" ht="13.8">
      <c r="A286" s="564" t="s">
        <v>538</v>
      </c>
      <c r="B286" s="724"/>
      <c r="C286" s="559">
        <v>32</v>
      </c>
      <c r="D286" s="574" t="s">
        <v>185</v>
      </c>
      <c r="E286" s="588">
        <v>40000</v>
      </c>
      <c r="F286" s="570">
        <f>SUM(F287)</f>
        <v>100000</v>
      </c>
      <c r="G286" s="570">
        <f t="shared" si="51"/>
        <v>150000</v>
      </c>
      <c r="H286" s="570">
        <f t="shared" si="51"/>
        <v>150000</v>
      </c>
      <c r="I286" s="592">
        <f t="shared" si="50"/>
        <v>150</v>
      </c>
      <c r="J286" s="620">
        <f>AVERAGE(H286/G286*100)</f>
        <v>100</v>
      </c>
    </row>
    <row r="287" spans="1:10" ht="13.8">
      <c r="A287" s="560" t="s">
        <v>538</v>
      </c>
      <c r="B287" s="723"/>
      <c r="C287" s="576">
        <v>323</v>
      </c>
      <c r="D287" s="577" t="s">
        <v>57</v>
      </c>
      <c r="E287" s="582">
        <v>40000</v>
      </c>
      <c r="F287" s="571">
        <f>SUM(F288)</f>
        <v>100000</v>
      </c>
      <c r="G287" s="571">
        <f t="shared" si="51"/>
        <v>150000</v>
      </c>
      <c r="H287" s="571">
        <f t="shared" si="51"/>
        <v>150000</v>
      </c>
      <c r="I287" s="592">
        <f t="shared" si="50"/>
        <v>150</v>
      </c>
      <c r="J287" s="620">
        <f>AVERAGE(H287/G287*100)</f>
        <v>100</v>
      </c>
    </row>
    <row r="288" spans="1:10" ht="14.4" thickBot="1">
      <c r="A288" s="624" t="s">
        <v>538</v>
      </c>
      <c r="B288" s="725"/>
      <c r="C288" s="601">
        <v>3234</v>
      </c>
      <c r="D288" s="602" t="s">
        <v>61</v>
      </c>
      <c r="E288" s="629">
        <v>40000</v>
      </c>
      <c r="F288" s="629">
        <v>100000</v>
      </c>
      <c r="G288" s="629">
        <v>150000</v>
      </c>
      <c r="H288" s="629">
        <v>150000</v>
      </c>
      <c r="I288" s="604">
        <f t="shared" si="50"/>
        <v>150</v>
      </c>
      <c r="J288" s="623">
        <f>AVERAGE(H288/G288*100)</f>
        <v>100</v>
      </c>
    </row>
    <row r="289" spans="1:10" s="671" customFormat="1" ht="16.2" thickTop="1">
      <c r="A289" s="618"/>
      <c r="B289" s="728"/>
      <c r="C289" s="607"/>
      <c r="D289" s="613" t="s">
        <v>245</v>
      </c>
      <c r="E289" s="583"/>
      <c r="F289" s="581"/>
      <c r="G289" s="581"/>
      <c r="H289" s="581"/>
      <c r="I289" s="813">
        <f>AVERAGE(G291/F291*100)</f>
        <v>130</v>
      </c>
      <c r="J289" s="816">
        <f>AVERAGE(H291/G291*100)</f>
        <v>115.38461538461537</v>
      </c>
    </row>
    <row r="290" spans="1:10" s="474" customFormat="1" ht="13.8">
      <c r="A290" s="618"/>
      <c r="B290" s="728"/>
      <c r="C290" s="607"/>
      <c r="D290" s="612" t="s">
        <v>200</v>
      </c>
      <c r="E290" s="582"/>
      <c r="F290" s="581"/>
      <c r="G290" s="581"/>
      <c r="H290" s="581"/>
      <c r="I290" s="814"/>
      <c r="J290" s="818"/>
    </row>
    <row r="291" spans="1:10" ht="31.2">
      <c r="A291" s="672"/>
      <c r="B291" s="729"/>
      <c r="C291" s="673"/>
      <c r="D291" s="681" t="s">
        <v>568</v>
      </c>
      <c r="E291" s="674">
        <v>0</v>
      </c>
      <c r="F291" s="670">
        <f>SUM(F292)</f>
        <v>100000</v>
      </c>
      <c r="G291" s="670">
        <f>SUM(G292)</f>
        <v>130000</v>
      </c>
      <c r="H291" s="670">
        <f>SUM(H292)</f>
        <v>150000</v>
      </c>
      <c r="I291" s="814"/>
      <c r="J291" s="818"/>
    </row>
    <row r="292" spans="1:10" ht="13.8">
      <c r="A292" s="564" t="s">
        <v>539</v>
      </c>
      <c r="B292" s="724"/>
      <c r="C292" s="559">
        <v>32</v>
      </c>
      <c r="D292" s="574" t="s">
        <v>185</v>
      </c>
      <c r="E292" s="588">
        <v>0</v>
      </c>
      <c r="F292" s="570">
        <f t="shared" ref="F292:H293" si="52">SUM(F293)</f>
        <v>100000</v>
      </c>
      <c r="G292" s="570">
        <f t="shared" si="52"/>
        <v>130000</v>
      </c>
      <c r="H292" s="570">
        <f t="shared" si="52"/>
        <v>150000</v>
      </c>
      <c r="I292" s="592">
        <f t="shared" ref="I292:I306" si="53">AVERAGE(G292/F292*100)</f>
        <v>130</v>
      </c>
      <c r="J292" s="620">
        <f t="shared" ref="J292:J298" si="54">AVERAGE(H292/G292*100)</f>
        <v>115.38461538461537</v>
      </c>
    </row>
    <row r="293" spans="1:10" s="474" customFormat="1" ht="13.8">
      <c r="A293" s="560" t="s">
        <v>539</v>
      </c>
      <c r="B293" s="723"/>
      <c r="C293" s="576">
        <v>322</v>
      </c>
      <c r="D293" s="577" t="s">
        <v>53</v>
      </c>
      <c r="E293" s="582">
        <v>0</v>
      </c>
      <c r="F293" s="571">
        <f>SUM(F294)</f>
        <v>100000</v>
      </c>
      <c r="G293" s="571">
        <f t="shared" si="52"/>
        <v>130000</v>
      </c>
      <c r="H293" s="571">
        <f t="shared" si="52"/>
        <v>150000</v>
      </c>
      <c r="I293" s="592">
        <f t="shared" si="53"/>
        <v>130</v>
      </c>
      <c r="J293" s="620">
        <f t="shared" si="54"/>
        <v>115.38461538461537</v>
      </c>
    </row>
    <row r="294" spans="1:10" ht="14.4" thickBot="1">
      <c r="A294" s="560" t="s">
        <v>539</v>
      </c>
      <c r="B294" s="723"/>
      <c r="C294" s="576">
        <v>3225</v>
      </c>
      <c r="D294" s="577" t="s">
        <v>195</v>
      </c>
      <c r="E294" s="582">
        <v>0</v>
      </c>
      <c r="F294" s="582">
        <v>100000</v>
      </c>
      <c r="G294" s="582">
        <v>130000</v>
      </c>
      <c r="H294" s="582">
        <v>150000</v>
      </c>
      <c r="I294" s="592">
        <f t="shared" si="53"/>
        <v>130</v>
      </c>
      <c r="J294" s="620">
        <f t="shared" si="54"/>
        <v>115.38461538461537</v>
      </c>
    </row>
    <row r="295" spans="1:10" ht="13.8" hidden="1" customHeight="1">
      <c r="A295" s="564" t="s">
        <v>539</v>
      </c>
      <c r="B295" s="724"/>
      <c r="C295" s="559">
        <v>36</v>
      </c>
      <c r="D295" s="574" t="s">
        <v>141</v>
      </c>
      <c r="E295" s="588">
        <v>0</v>
      </c>
      <c r="F295" s="570">
        <f t="shared" ref="F295:H296" si="55">SUM(F296)</f>
        <v>0</v>
      </c>
      <c r="G295" s="570">
        <f t="shared" si="55"/>
        <v>0</v>
      </c>
      <c r="H295" s="570">
        <f t="shared" si="55"/>
        <v>0</v>
      </c>
      <c r="I295" s="592" t="e">
        <f>AVERAGE(G295/F295*100)</f>
        <v>#DIV/0!</v>
      </c>
      <c r="J295" s="620">
        <v>0</v>
      </c>
    </row>
    <row r="296" spans="1:10" s="647" customFormat="1" ht="17.399999999999999" hidden="1" customHeight="1">
      <c r="A296" s="560" t="s">
        <v>539</v>
      </c>
      <c r="B296" s="723"/>
      <c r="C296" s="576">
        <v>363</v>
      </c>
      <c r="D296" s="577" t="s">
        <v>141</v>
      </c>
      <c r="E296" s="582">
        <v>0</v>
      </c>
      <c r="F296" s="571">
        <f t="shared" si="55"/>
        <v>0</v>
      </c>
      <c r="G296" s="571">
        <f t="shared" si="55"/>
        <v>0</v>
      </c>
      <c r="H296" s="571">
        <f t="shared" si="55"/>
        <v>0</v>
      </c>
      <c r="I296" s="592" t="e">
        <f>AVERAGE(G296/F296*100)</f>
        <v>#DIV/0!</v>
      </c>
      <c r="J296" s="620">
        <v>0</v>
      </c>
    </row>
    <row r="297" spans="1:10" ht="15" hidden="1" customHeight="1" thickBot="1">
      <c r="A297" s="560" t="s">
        <v>539</v>
      </c>
      <c r="B297" s="730"/>
      <c r="C297" s="616">
        <v>3632</v>
      </c>
      <c r="D297" s="579" t="s">
        <v>452</v>
      </c>
      <c r="E297" s="594">
        <v>0</v>
      </c>
      <c r="F297" s="594">
        <v>0</v>
      </c>
      <c r="G297" s="594">
        <v>0</v>
      </c>
      <c r="H297" s="594">
        <v>0</v>
      </c>
      <c r="I297" s="597" t="e">
        <f>AVERAGE(G297/F297*100)</f>
        <v>#DIV/0!</v>
      </c>
      <c r="J297" s="625">
        <v>0</v>
      </c>
    </row>
    <row r="298" spans="1:10" ht="18" thickBot="1">
      <c r="A298" s="824" t="s">
        <v>507</v>
      </c>
      <c r="B298" s="825"/>
      <c r="C298" s="825"/>
      <c r="D298" s="826"/>
      <c r="E298" s="648">
        <f>SUM(E301+E309+E319+E338+E344+E350+E356+E362)</f>
        <v>1830000</v>
      </c>
      <c r="F298" s="648">
        <f>SUM(F301+F309+F319+F325+F332+F338+F344+F350+F356+F362+F368+F376+F382+F388+F394)</f>
        <v>1907000</v>
      </c>
      <c r="G298" s="648">
        <f>SUM(G301+G309+G319+G325+G332+G338+G344+G350+G356+G362+G368+G376+G382+G388+G394)</f>
        <v>1780000</v>
      </c>
      <c r="H298" s="648">
        <f>SUM(H301+H309+H319+H325+H332+H338+H344+H350+H356+H362+H368+H376+H382+H388+H394)</f>
        <v>1480000</v>
      </c>
      <c r="I298" s="652">
        <f t="shared" si="53"/>
        <v>93.340325117986367</v>
      </c>
      <c r="J298" s="653">
        <f t="shared" si="54"/>
        <v>83.146067415730343</v>
      </c>
    </row>
    <row r="299" spans="1:10" s="671" customFormat="1" ht="28.2">
      <c r="A299" s="618"/>
      <c r="B299" s="607"/>
      <c r="C299" s="607"/>
      <c r="D299" s="613" t="s">
        <v>251</v>
      </c>
      <c r="E299" s="583"/>
      <c r="F299" s="581"/>
      <c r="G299" s="581"/>
      <c r="H299" s="581"/>
      <c r="I299" s="813">
        <f>AVERAGE(G301/F301*100)</f>
        <v>117.64705882352942</v>
      </c>
      <c r="J299" s="816">
        <f>AVERAGE(H301/G301*100)</f>
        <v>100</v>
      </c>
    </row>
    <row r="300" spans="1:10" s="474" customFormat="1" ht="13.8">
      <c r="A300" s="618"/>
      <c r="B300" s="607"/>
      <c r="C300" s="607"/>
      <c r="D300" s="612" t="s">
        <v>200</v>
      </c>
      <c r="E300" s="582"/>
      <c r="F300" s="581"/>
      <c r="G300" s="581"/>
      <c r="H300" s="581"/>
      <c r="I300" s="814"/>
      <c r="J300" s="818"/>
    </row>
    <row r="301" spans="1:10" ht="15.6">
      <c r="A301" s="672"/>
      <c r="B301" s="673"/>
      <c r="C301" s="673"/>
      <c r="D301" s="681" t="s">
        <v>480</v>
      </c>
      <c r="E301" s="674">
        <v>390000</v>
      </c>
      <c r="F301" s="670">
        <f>SUM(F302)</f>
        <v>170000</v>
      </c>
      <c r="G301" s="670">
        <f>SUM(G302)</f>
        <v>200000</v>
      </c>
      <c r="H301" s="670">
        <f>SUM(H302)</f>
        <v>200000</v>
      </c>
      <c r="I301" s="814"/>
      <c r="J301" s="818"/>
    </row>
    <row r="302" spans="1:10" ht="13.8">
      <c r="A302" s="564" t="s">
        <v>540</v>
      </c>
      <c r="B302" s="724"/>
      <c r="C302" s="559">
        <v>32</v>
      </c>
      <c r="D302" s="574" t="s">
        <v>185</v>
      </c>
      <c r="E302" s="570">
        <v>390000</v>
      </c>
      <c r="F302" s="570">
        <f>SUM(F303+F305)</f>
        <v>170000</v>
      </c>
      <c r="G302" s="570">
        <f>SUM(G303+G305)</f>
        <v>200000</v>
      </c>
      <c r="H302" s="570">
        <f>SUM(H303+H305)</f>
        <v>200000</v>
      </c>
      <c r="I302" s="592">
        <f t="shared" si="53"/>
        <v>117.64705882352942</v>
      </c>
      <c r="J302" s="620">
        <f>AVERAGE(H302/G302*100)</f>
        <v>100</v>
      </c>
    </row>
    <row r="303" spans="1:10" ht="13.8">
      <c r="A303" s="560" t="s">
        <v>540</v>
      </c>
      <c r="B303" s="723"/>
      <c r="C303" s="576">
        <v>322</v>
      </c>
      <c r="D303" s="577" t="s">
        <v>53</v>
      </c>
      <c r="E303" s="571">
        <v>250000</v>
      </c>
      <c r="F303" s="571">
        <f>SUM(F304)</f>
        <v>120000</v>
      </c>
      <c r="G303" s="571">
        <f>SUM(G304)</f>
        <v>150000</v>
      </c>
      <c r="H303" s="571">
        <f>SUM(H304)</f>
        <v>150000</v>
      </c>
      <c r="I303" s="592">
        <f t="shared" si="53"/>
        <v>125</v>
      </c>
      <c r="J303" s="620">
        <f>AVERAGE(H303/G303*100)</f>
        <v>100</v>
      </c>
    </row>
    <row r="304" spans="1:10" ht="13.8">
      <c r="A304" s="560" t="s">
        <v>540</v>
      </c>
      <c r="B304" s="723"/>
      <c r="C304" s="576">
        <v>3223</v>
      </c>
      <c r="D304" s="577" t="s">
        <v>55</v>
      </c>
      <c r="E304" s="571">
        <v>250000</v>
      </c>
      <c r="F304" s="571">
        <v>120000</v>
      </c>
      <c r="G304" s="571">
        <v>150000</v>
      </c>
      <c r="H304" s="571">
        <v>150000</v>
      </c>
      <c r="I304" s="592">
        <f t="shared" si="53"/>
        <v>125</v>
      </c>
      <c r="J304" s="620">
        <f>AVERAGE(H304/G304*100)</f>
        <v>100</v>
      </c>
    </row>
    <row r="305" spans="1:10" ht="13.8">
      <c r="A305" s="560" t="s">
        <v>540</v>
      </c>
      <c r="B305" s="723"/>
      <c r="C305" s="576">
        <v>323</v>
      </c>
      <c r="D305" s="577" t="s">
        <v>57</v>
      </c>
      <c r="E305" s="571">
        <v>140000</v>
      </c>
      <c r="F305" s="571">
        <f>SUM(F306)</f>
        <v>50000</v>
      </c>
      <c r="G305" s="571">
        <f>SUM(G306)</f>
        <v>50000</v>
      </c>
      <c r="H305" s="571">
        <f>SUM(H306)</f>
        <v>50000</v>
      </c>
      <c r="I305" s="592">
        <f t="shared" si="53"/>
        <v>100</v>
      </c>
      <c r="J305" s="620">
        <f>AVERAGE(H305/G305*100)</f>
        <v>100</v>
      </c>
    </row>
    <row r="306" spans="1:10" ht="14.4" thickBot="1">
      <c r="A306" s="624" t="s">
        <v>540</v>
      </c>
      <c r="B306" s="725"/>
      <c r="C306" s="601">
        <v>3232</v>
      </c>
      <c r="D306" s="602" t="s">
        <v>247</v>
      </c>
      <c r="E306" s="603">
        <v>140000</v>
      </c>
      <c r="F306" s="603">
        <v>50000</v>
      </c>
      <c r="G306" s="603">
        <v>50000</v>
      </c>
      <c r="H306" s="603">
        <v>50000</v>
      </c>
      <c r="I306" s="604">
        <f t="shared" si="53"/>
        <v>100</v>
      </c>
      <c r="J306" s="623">
        <f>AVERAGE(H306/G306*100)</f>
        <v>100</v>
      </c>
    </row>
    <row r="307" spans="1:10" s="671" customFormat="1" ht="28.8" thickTop="1">
      <c r="A307" s="618"/>
      <c r="B307" s="728"/>
      <c r="C307" s="607"/>
      <c r="D307" s="613" t="s">
        <v>251</v>
      </c>
      <c r="E307" s="583"/>
      <c r="F307" s="581"/>
      <c r="G307" s="581"/>
      <c r="H307" s="581"/>
      <c r="I307" s="813">
        <f>AVERAGE(G309/F309*100)</f>
        <v>100</v>
      </c>
      <c r="J307" s="816">
        <f>AVERAGE(H309/G309*100)</f>
        <v>100</v>
      </c>
    </row>
    <row r="308" spans="1:10" s="474" customFormat="1" ht="13.8">
      <c r="A308" s="618"/>
      <c r="B308" s="728"/>
      <c r="C308" s="607"/>
      <c r="D308" s="612" t="s">
        <v>200</v>
      </c>
      <c r="E308" s="582"/>
      <c r="F308" s="581"/>
      <c r="G308" s="581"/>
      <c r="H308" s="581"/>
      <c r="I308" s="814"/>
      <c r="J308" s="818"/>
    </row>
    <row r="309" spans="1:10" ht="15.6">
      <c r="A309" s="672"/>
      <c r="B309" s="729"/>
      <c r="C309" s="673"/>
      <c r="D309" s="681" t="s">
        <v>481</v>
      </c>
      <c r="E309" s="674">
        <v>30000</v>
      </c>
      <c r="F309" s="670">
        <f>SUM(F310+F314)</f>
        <v>45000</v>
      </c>
      <c r="G309" s="670">
        <f>SUM(G310+G314)</f>
        <v>45000</v>
      </c>
      <c r="H309" s="670">
        <f>SUM(H310+H314)</f>
        <v>45000</v>
      </c>
      <c r="I309" s="814"/>
      <c r="J309" s="818"/>
    </row>
    <row r="310" spans="1:10" ht="13.8">
      <c r="A310" s="564" t="s">
        <v>541</v>
      </c>
      <c r="B310" s="724"/>
      <c r="C310" s="559">
        <v>32</v>
      </c>
      <c r="D310" s="574" t="s">
        <v>185</v>
      </c>
      <c r="E310" s="570">
        <v>30000</v>
      </c>
      <c r="F310" s="570">
        <f>SUM(F311)</f>
        <v>45000</v>
      </c>
      <c r="G310" s="570">
        <f>SUM(G311)</f>
        <v>45000</v>
      </c>
      <c r="H310" s="570">
        <f>SUM(H311)</f>
        <v>45000</v>
      </c>
      <c r="I310" s="592">
        <f t="shared" ref="I310:I316" si="56">AVERAGE(G310/F310*100)</f>
        <v>100</v>
      </c>
      <c r="J310" s="620">
        <f>AVERAGE(H310/G310*100)</f>
        <v>100</v>
      </c>
    </row>
    <row r="311" spans="1:10" ht="13.8">
      <c r="A311" s="560" t="s">
        <v>541</v>
      </c>
      <c r="B311" s="723"/>
      <c r="C311" s="576">
        <v>323</v>
      </c>
      <c r="D311" s="577" t="s">
        <v>57</v>
      </c>
      <c r="E311" s="571">
        <v>30000</v>
      </c>
      <c r="F311" s="571">
        <f>SUM(F312:F313)</f>
        <v>45000</v>
      </c>
      <c r="G311" s="571">
        <f>SUM(G312:G313)</f>
        <v>45000</v>
      </c>
      <c r="H311" s="571">
        <f>SUM(H312:H313)</f>
        <v>45000</v>
      </c>
      <c r="I311" s="592">
        <f t="shared" si="56"/>
        <v>100</v>
      </c>
      <c r="J311" s="620">
        <f>AVERAGE(H311/G311*100)</f>
        <v>100</v>
      </c>
    </row>
    <row r="312" spans="1:10" s="474" customFormat="1" ht="13.8">
      <c r="A312" s="560" t="s">
        <v>541</v>
      </c>
      <c r="B312" s="723"/>
      <c r="C312" s="576">
        <v>3234</v>
      </c>
      <c r="D312" s="577" t="s">
        <v>439</v>
      </c>
      <c r="E312" s="571"/>
      <c r="F312" s="571">
        <v>25000</v>
      </c>
      <c r="G312" s="571">
        <v>25000</v>
      </c>
      <c r="H312" s="571">
        <v>25000</v>
      </c>
      <c r="I312" s="592">
        <f t="shared" si="56"/>
        <v>100</v>
      </c>
      <c r="J312" s="620">
        <f>AVERAGE(H312/G312*100)</f>
        <v>100</v>
      </c>
    </row>
    <row r="313" spans="1:10" ht="14.4" thickBot="1">
      <c r="A313" s="624" t="s">
        <v>541</v>
      </c>
      <c r="B313" s="725"/>
      <c r="C313" s="601">
        <v>3232</v>
      </c>
      <c r="D313" s="602" t="s">
        <v>247</v>
      </c>
      <c r="E313" s="603">
        <v>30000</v>
      </c>
      <c r="F313" s="603">
        <v>20000</v>
      </c>
      <c r="G313" s="603">
        <v>20000</v>
      </c>
      <c r="H313" s="603">
        <v>20000</v>
      </c>
      <c r="I313" s="604">
        <f t="shared" si="56"/>
        <v>100</v>
      </c>
      <c r="J313" s="623">
        <f>AVERAGE(H313/G313*100)</f>
        <v>100</v>
      </c>
    </row>
    <row r="314" spans="1:10" ht="14.4" hidden="1" thickTop="1">
      <c r="A314" s="712" t="s">
        <v>541</v>
      </c>
      <c r="B314" s="722"/>
      <c r="C314" s="606">
        <v>42</v>
      </c>
      <c r="D314" s="578" t="s">
        <v>255</v>
      </c>
      <c r="E314" s="595">
        <v>66500</v>
      </c>
      <c r="F314" s="595">
        <f t="shared" ref="F314:H315" si="57">SUM(F315)</f>
        <v>0</v>
      </c>
      <c r="G314" s="595">
        <f t="shared" si="57"/>
        <v>0</v>
      </c>
      <c r="H314" s="595">
        <f t="shared" si="57"/>
        <v>0</v>
      </c>
      <c r="I314" s="599" t="e">
        <f t="shared" si="56"/>
        <v>#DIV/0!</v>
      </c>
      <c r="J314" s="619">
        <v>0</v>
      </c>
    </row>
    <row r="315" spans="1:10" ht="13.8" hidden="1">
      <c r="A315" s="560" t="s">
        <v>541</v>
      </c>
      <c r="B315" s="723"/>
      <c r="C315" s="576">
        <v>421</v>
      </c>
      <c r="D315" s="577" t="s">
        <v>98</v>
      </c>
      <c r="E315" s="571">
        <v>66500</v>
      </c>
      <c r="F315" s="571">
        <f t="shared" si="57"/>
        <v>0</v>
      </c>
      <c r="G315" s="571">
        <f t="shared" si="57"/>
        <v>0</v>
      </c>
      <c r="H315" s="571">
        <f t="shared" si="57"/>
        <v>0</v>
      </c>
      <c r="I315" s="592" t="e">
        <f t="shared" si="56"/>
        <v>#DIV/0!</v>
      </c>
      <c r="J315" s="620">
        <v>0</v>
      </c>
    </row>
    <row r="316" spans="1:10" ht="14.4" hidden="1" thickBot="1">
      <c r="A316" s="624" t="s">
        <v>541</v>
      </c>
      <c r="B316" s="725"/>
      <c r="C316" s="601">
        <v>4214</v>
      </c>
      <c r="D316" s="602" t="s">
        <v>442</v>
      </c>
      <c r="E316" s="603">
        <v>66500</v>
      </c>
      <c r="F316" s="603">
        <v>0</v>
      </c>
      <c r="G316" s="603">
        <v>0</v>
      </c>
      <c r="H316" s="603">
        <v>0</v>
      </c>
      <c r="I316" s="604" t="e">
        <f t="shared" si="56"/>
        <v>#DIV/0!</v>
      </c>
      <c r="J316" s="623">
        <v>0</v>
      </c>
    </row>
    <row r="317" spans="1:10" s="671" customFormat="1" ht="28.8" thickTop="1">
      <c r="A317" s="618"/>
      <c r="B317" s="728"/>
      <c r="C317" s="607"/>
      <c r="D317" s="613" t="s">
        <v>251</v>
      </c>
      <c r="E317" s="583"/>
      <c r="F317" s="581"/>
      <c r="G317" s="581"/>
      <c r="H317" s="581"/>
      <c r="I317" s="813">
        <f>AVERAGE(G319/F319*100)</f>
        <v>125</v>
      </c>
      <c r="J317" s="816">
        <f>AVERAGE(H319/G319*100)</f>
        <v>120</v>
      </c>
    </row>
    <row r="318" spans="1:10" s="474" customFormat="1" ht="13.8">
      <c r="A318" s="618"/>
      <c r="B318" s="728"/>
      <c r="C318" s="607"/>
      <c r="D318" s="612" t="s">
        <v>248</v>
      </c>
      <c r="E318" s="582"/>
      <c r="F318" s="581"/>
      <c r="G318" s="581"/>
      <c r="H318" s="581"/>
      <c r="I318" s="814"/>
      <c r="J318" s="818"/>
    </row>
    <row r="319" spans="1:10" ht="15.6">
      <c r="A319" s="672"/>
      <c r="B319" s="729"/>
      <c r="C319" s="673"/>
      <c r="D319" s="681" t="s">
        <v>482</v>
      </c>
      <c r="E319" s="674">
        <v>350000</v>
      </c>
      <c r="F319" s="670">
        <f>SUM(F320)</f>
        <v>200000</v>
      </c>
      <c r="G319" s="670">
        <f t="shared" ref="G319:H321" si="58">SUM(G320)</f>
        <v>250000</v>
      </c>
      <c r="H319" s="670">
        <f t="shared" si="58"/>
        <v>300000</v>
      </c>
      <c r="I319" s="814"/>
      <c r="J319" s="818"/>
    </row>
    <row r="320" spans="1:10" ht="13.8">
      <c r="A320" s="564" t="s">
        <v>542</v>
      </c>
      <c r="B320" s="724"/>
      <c r="C320" s="559">
        <v>32</v>
      </c>
      <c r="D320" s="574" t="s">
        <v>185</v>
      </c>
      <c r="E320" s="570">
        <v>350000</v>
      </c>
      <c r="F320" s="570">
        <f>SUM(F321)</f>
        <v>200000</v>
      </c>
      <c r="G320" s="570">
        <f t="shared" si="58"/>
        <v>250000</v>
      </c>
      <c r="H320" s="570">
        <f t="shared" si="58"/>
        <v>300000</v>
      </c>
      <c r="I320" s="592">
        <f t="shared" ref="I320:J322" si="59">AVERAGE(G320/F320*100)</f>
        <v>125</v>
      </c>
      <c r="J320" s="620">
        <f t="shared" si="59"/>
        <v>120</v>
      </c>
    </row>
    <row r="321" spans="1:10" ht="13.8">
      <c r="A321" s="560" t="s">
        <v>542</v>
      </c>
      <c r="B321" s="723"/>
      <c r="C321" s="576">
        <v>323</v>
      </c>
      <c r="D321" s="577" t="s">
        <v>57</v>
      </c>
      <c r="E321" s="571">
        <v>350000</v>
      </c>
      <c r="F321" s="571">
        <f>SUM(F322)</f>
        <v>200000</v>
      </c>
      <c r="G321" s="571">
        <f t="shared" si="58"/>
        <v>250000</v>
      </c>
      <c r="H321" s="571">
        <f t="shared" si="58"/>
        <v>300000</v>
      </c>
      <c r="I321" s="592">
        <f t="shared" si="59"/>
        <v>125</v>
      </c>
      <c r="J321" s="620">
        <f t="shared" si="59"/>
        <v>120</v>
      </c>
    </row>
    <row r="322" spans="1:10" ht="14.4" thickBot="1">
      <c r="A322" s="624" t="s">
        <v>542</v>
      </c>
      <c r="B322" s="725"/>
      <c r="C322" s="601">
        <v>3232</v>
      </c>
      <c r="D322" s="602" t="s">
        <v>247</v>
      </c>
      <c r="E322" s="603">
        <v>350000</v>
      </c>
      <c r="F322" s="603">
        <v>200000</v>
      </c>
      <c r="G322" s="603">
        <v>250000</v>
      </c>
      <c r="H322" s="603">
        <v>300000</v>
      </c>
      <c r="I322" s="604">
        <f t="shared" si="59"/>
        <v>125</v>
      </c>
      <c r="J322" s="623">
        <f t="shared" si="59"/>
        <v>120</v>
      </c>
    </row>
    <row r="323" spans="1:10" s="671" customFormat="1" ht="28.8" thickTop="1">
      <c r="A323" s="618"/>
      <c r="B323" s="728"/>
      <c r="C323" s="607"/>
      <c r="D323" s="613" t="s">
        <v>251</v>
      </c>
      <c r="E323" s="583"/>
      <c r="F323" s="581"/>
      <c r="G323" s="581"/>
      <c r="H323" s="581"/>
      <c r="I323" s="813">
        <f>AVERAGE(G325/F325*100)</f>
        <v>0</v>
      </c>
      <c r="J323" s="816">
        <v>0</v>
      </c>
    </row>
    <row r="324" spans="1:10" s="474" customFormat="1" ht="13.8">
      <c r="A324" s="618"/>
      <c r="B324" s="728"/>
      <c r="C324" s="607"/>
      <c r="D324" s="612" t="s">
        <v>248</v>
      </c>
      <c r="E324" s="582"/>
      <c r="F324" s="581"/>
      <c r="G324" s="581"/>
      <c r="H324" s="581"/>
      <c r="I324" s="814"/>
      <c r="J324" s="818"/>
    </row>
    <row r="325" spans="1:10" ht="15.6">
      <c r="A325" s="672"/>
      <c r="B325" s="729"/>
      <c r="C325" s="673"/>
      <c r="D325" s="681" t="s">
        <v>569</v>
      </c>
      <c r="E325" s="674">
        <v>350000</v>
      </c>
      <c r="F325" s="670">
        <f>SUM(F326)</f>
        <v>400000</v>
      </c>
      <c r="G325" s="670">
        <f t="shared" ref="G325:H325" si="60">SUM(G326)</f>
        <v>0</v>
      </c>
      <c r="H325" s="670">
        <f t="shared" si="60"/>
        <v>0</v>
      </c>
      <c r="I325" s="814"/>
      <c r="J325" s="818"/>
    </row>
    <row r="326" spans="1:10" ht="13.8">
      <c r="A326" s="564" t="s">
        <v>543</v>
      </c>
      <c r="B326" s="724"/>
      <c r="C326" s="559">
        <v>32</v>
      </c>
      <c r="D326" s="574" t="s">
        <v>185</v>
      </c>
      <c r="E326" s="570">
        <v>350000</v>
      </c>
      <c r="F326" s="570">
        <f>SUM(F327)</f>
        <v>400000</v>
      </c>
      <c r="G326" s="570">
        <f t="shared" ref="G326:H326" si="61">SUM(G327)</f>
        <v>0</v>
      </c>
      <c r="H326" s="570">
        <f t="shared" si="61"/>
        <v>0</v>
      </c>
      <c r="I326" s="592">
        <f>AVERAGE(G326/F326*100)</f>
        <v>0</v>
      </c>
      <c r="J326" s="620">
        <v>0</v>
      </c>
    </row>
    <row r="327" spans="1:10" ht="13.8">
      <c r="A327" s="560" t="s">
        <v>543</v>
      </c>
      <c r="B327" s="723"/>
      <c r="C327" s="576">
        <v>323</v>
      </c>
      <c r="D327" s="577" t="s">
        <v>57</v>
      </c>
      <c r="E327" s="571">
        <v>350000</v>
      </c>
      <c r="F327" s="571">
        <f>SUM(F328:F329)</f>
        <v>400000</v>
      </c>
      <c r="G327" s="571">
        <f t="shared" ref="G327:H327" si="62">SUM(G328:G329)</f>
        <v>0</v>
      </c>
      <c r="H327" s="571">
        <f t="shared" si="62"/>
        <v>0</v>
      </c>
      <c r="I327" s="592">
        <f>AVERAGE(G327/F327*100)</f>
        <v>0</v>
      </c>
      <c r="J327" s="620">
        <v>0</v>
      </c>
    </row>
    <row r="328" spans="1:10" ht="13.8">
      <c r="A328" s="560" t="s">
        <v>543</v>
      </c>
      <c r="B328" s="723"/>
      <c r="C328" s="576">
        <v>3232</v>
      </c>
      <c r="D328" s="577" t="s">
        <v>247</v>
      </c>
      <c r="E328" s="571">
        <v>350000</v>
      </c>
      <c r="F328" s="571">
        <v>200000</v>
      </c>
      <c r="G328" s="571">
        <v>0</v>
      </c>
      <c r="H328" s="571">
        <v>0</v>
      </c>
      <c r="I328" s="749">
        <f>AVERAGE(G328/F328*100)</f>
        <v>0</v>
      </c>
      <c r="J328" s="750">
        <v>0</v>
      </c>
    </row>
    <row r="329" spans="1:10" ht="14.4" thickBot="1">
      <c r="A329" s="688" t="s">
        <v>543</v>
      </c>
      <c r="B329" s="733"/>
      <c r="C329" s="689">
        <v>3232</v>
      </c>
      <c r="D329" s="690" t="s">
        <v>247</v>
      </c>
      <c r="E329" s="691">
        <v>350000</v>
      </c>
      <c r="F329" s="691">
        <v>200000</v>
      </c>
      <c r="G329" s="691">
        <v>0</v>
      </c>
      <c r="H329" s="691">
        <v>0</v>
      </c>
      <c r="I329" s="706">
        <f>AVERAGE(G329/F329*100)</f>
        <v>0</v>
      </c>
      <c r="J329" s="707">
        <v>0</v>
      </c>
    </row>
    <row r="330" spans="1:10" s="671" customFormat="1" ht="28.8" thickTop="1">
      <c r="A330" s="708"/>
      <c r="B330" s="731"/>
      <c r="C330" s="147"/>
      <c r="D330" s="613" t="s">
        <v>251</v>
      </c>
      <c r="E330" s="583"/>
      <c r="F330" s="581"/>
      <c r="G330" s="581"/>
      <c r="H330" s="581"/>
      <c r="I330" s="813">
        <f>AVERAGE(G332/F332*100)</f>
        <v>0</v>
      </c>
      <c r="J330" s="816">
        <v>0</v>
      </c>
    </row>
    <row r="331" spans="1:10" s="474" customFormat="1" ht="13.8">
      <c r="A331" s="708"/>
      <c r="B331" s="731"/>
      <c r="C331" s="147"/>
      <c r="D331" s="612" t="s">
        <v>248</v>
      </c>
      <c r="E331" s="582"/>
      <c r="F331" s="581"/>
      <c r="G331" s="581"/>
      <c r="H331" s="581"/>
      <c r="I331" s="814"/>
      <c r="J331" s="818"/>
    </row>
    <row r="332" spans="1:10" ht="15.6">
      <c r="A332" s="709"/>
      <c r="B332" s="732"/>
      <c r="C332" s="176"/>
      <c r="D332" s="681" t="s">
        <v>601</v>
      </c>
      <c r="E332" s="674">
        <v>350000</v>
      </c>
      <c r="F332" s="670">
        <f>SUM(F333)</f>
        <v>350000</v>
      </c>
      <c r="G332" s="670">
        <f t="shared" ref="G332:H334" si="63">SUM(G333)</f>
        <v>0</v>
      </c>
      <c r="H332" s="670">
        <f t="shared" si="63"/>
        <v>0</v>
      </c>
      <c r="I332" s="814"/>
      <c r="J332" s="818"/>
    </row>
    <row r="333" spans="1:10" ht="13.8">
      <c r="A333" s="564" t="s">
        <v>544</v>
      </c>
      <c r="B333" s="724"/>
      <c r="C333" s="559">
        <v>32</v>
      </c>
      <c r="D333" s="574" t="s">
        <v>185</v>
      </c>
      <c r="E333" s="570">
        <v>350000</v>
      </c>
      <c r="F333" s="570">
        <f>SUM(F334)</f>
        <v>350000</v>
      </c>
      <c r="G333" s="570">
        <f t="shared" si="63"/>
        <v>0</v>
      </c>
      <c r="H333" s="570">
        <f t="shared" si="63"/>
        <v>0</v>
      </c>
      <c r="I333" s="592">
        <f>AVERAGE(G333/F333*100)</f>
        <v>0</v>
      </c>
      <c r="J333" s="620">
        <v>0</v>
      </c>
    </row>
    <row r="334" spans="1:10" ht="13.8">
      <c r="A334" s="560" t="s">
        <v>544</v>
      </c>
      <c r="B334" s="723"/>
      <c r="C334" s="576">
        <v>323</v>
      </c>
      <c r="D334" s="577" t="s">
        <v>57</v>
      </c>
      <c r="E334" s="571">
        <v>350000</v>
      </c>
      <c r="F334" s="571">
        <f>SUM(F335)</f>
        <v>350000</v>
      </c>
      <c r="G334" s="571">
        <f t="shared" si="63"/>
        <v>0</v>
      </c>
      <c r="H334" s="571">
        <f t="shared" si="63"/>
        <v>0</v>
      </c>
      <c r="I334" s="592">
        <f>AVERAGE(G334/F334*100)</f>
        <v>0</v>
      </c>
      <c r="J334" s="620">
        <v>0</v>
      </c>
    </row>
    <row r="335" spans="1:10" ht="14.4" thickBot="1">
      <c r="A335" s="624" t="s">
        <v>544</v>
      </c>
      <c r="B335" s="725"/>
      <c r="C335" s="601">
        <v>3232</v>
      </c>
      <c r="D335" s="602" t="s">
        <v>247</v>
      </c>
      <c r="E335" s="603">
        <v>350000</v>
      </c>
      <c r="F335" s="603">
        <v>350000</v>
      </c>
      <c r="G335" s="603">
        <v>0</v>
      </c>
      <c r="H335" s="603">
        <v>0</v>
      </c>
      <c r="I335" s="604">
        <f>AVERAGE(G335/F335*100)</f>
        <v>0</v>
      </c>
      <c r="J335" s="623">
        <v>0</v>
      </c>
    </row>
    <row r="336" spans="1:10" s="671" customFormat="1" ht="28.8" thickTop="1">
      <c r="A336" s="618"/>
      <c r="B336" s="728"/>
      <c r="C336" s="607"/>
      <c r="D336" s="613" t="s">
        <v>251</v>
      </c>
      <c r="E336" s="583"/>
      <c r="F336" s="581"/>
      <c r="G336" s="581"/>
      <c r="H336" s="581"/>
      <c r="I336" s="813">
        <f>AVERAGE(G338/F338*100)</f>
        <v>100</v>
      </c>
      <c r="J336" s="816">
        <f>AVERAGE(H338/G338*100)</f>
        <v>75</v>
      </c>
    </row>
    <row r="337" spans="1:10" s="474" customFormat="1" ht="13.8">
      <c r="A337" s="618"/>
      <c r="B337" s="728"/>
      <c r="C337" s="607"/>
      <c r="D337" s="612" t="s">
        <v>248</v>
      </c>
      <c r="E337" s="582"/>
      <c r="F337" s="581"/>
      <c r="G337" s="581"/>
      <c r="H337" s="581"/>
      <c r="I337" s="814"/>
      <c r="J337" s="818"/>
    </row>
    <row r="338" spans="1:10" ht="15.6">
      <c r="A338" s="672"/>
      <c r="B338" s="729"/>
      <c r="C338" s="673"/>
      <c r="D338" s="681" t="s">
        <v>602</v>
      </c>
      <c r="E338" s="674">
        <v>750000</v>
      </c>
      <c r="F338" s="670">
        <f>SUM(F339)</f>
        <v>400000</v>
      </c>
      <c r="G338" s="670">
        <f t="shared" ref="G338:H340" si="64">SUM(G339)</f>
        <v>400000</v>
      </c>
      <c r="H338" s="670">
        <f t="shared" si="64"/>
        <v>300000</v>
      </c>
      <c r="I338" s="814"/>
      <c r="J338" s="818"/>
    </row>
    <row r="339" spans="1:10" ht="13.8">
      <c r="A339" s="564" t="s">
        <v>545</v>
      </c>
      <c r="B339" s="724"/>
      <c r="C339" s="559">
        <v>32</v>
      </c>
      <c r="D339" s="574" t="s">
        <v>185</v>
      </c>
      <c r="E339" s="570">
        <v>750000</v>
      </c>
      <c r="F339" s="570">
        <f>SUM(F340)</f>
        <v>400000</v>
      </c>
      <c r="G339" s="570">
        <f t="shared" si="64"/>
        <v>400000</v>
      </c>
      <c r="H339" s="570">
        <f t="shared" si="64"/>
        <v>300000</v>
      </c>
      <c r="I339" s="592">
        <f t="shared" ref="I339:J341" si="65">AVERAGE(G339/F339*100)</f>
        <v>100</v>
      </c>
      <c r="J339" s="620">
        <f t="shared" si="65"/>
        <v>75</v>
      </c>
    </row>
    <row r="340" spans="1:10" ht="13.8">
      <c r="A340" s="560" t="s">
        <v>545</v>
      </c>
      <c r="B340" s="723"/>
      <c r="C340" s="576">
        <v>323</v>
      </c>
      <c r="D340" s="577" t="s">
        <v>57</v>
      </c>
      <c r="E340" s="571">
        <v>750000</v>
      </c>
      <c r="F340" s="571">
        <f>SUM(F341)</f>
        <v>400000</v>
      </c>
      <c r="G340" s="571">
        <f t="shared" si="64"/>
        <v>400000</v>
      </c>
      <c r="H340" s="571">
        <f t="shared" si="64"/>
        <v>300000</v>
      </c>
      <c r="I340" s="592">
        <f t="shared" si="65"/>
        <v>100</v>
      </c>
      <c r="J340" s="620">
        <f t="shared" si="65"/>
        <v>75</v>
      </c>
    </row>
    <row r="341" spans="1:10" ht="14.4" thickBot="1">
      <c r="A341" s="624" t="s">
        <v>545</v>
      </c>
      <c r="B341" s="725"/>
      <c r="C341" s="601">
        <v>3232</v>
      </c>
      <c r="D341" s="602" t="s">
        <v>247</v>
      </c>
      <c r="E341" s="603">
        <v>750000</v>
      </c>
      <c r="F341" s="603">
        <v>400000</v>
      </c>
      <c r="G341" s="603">
        <v>400000</v>
      </c>
      <c r="H341" s="603">
        <v>300000</v>
      </c>
      <c r="I341" s="604">
        <f t="shared" si="65"/>
        <v>100</v>
      </c>
      <c r="J341" s="623">
        <f t="shared" si="65"/>
        <v>75</v>
      </c>
    </row>
    <row r="342" spans="1:10" s="671" customFormat="1" ht="28.8" thickTop="1">
      <c r="A342" s="618"/>
      <c r="B342" s="728"/>
      <c r="C342" s="607"/>
      <c r="D342" s="613" t="s">
        <v>251</v>
      </c>
      <c r="E342" s="583"/>
      <c r="F342" s="581"/>
      <c r="G342" s="581"/>
      <c r="H342" s="581"/>
      <c r="I342" s="813">
        <f>AVERAGE(G344/F344*100)</f>
        <v>100</v>
      </c>
      <c r="J342" s="816">
        <f>AVERAGE(H344/G344*100)</f>
        <v>150</v>
      </c>
    </row>
    <row r="343" spans="1:10" s="474" customFormat="1" ht="13.8">
      <c r="A343" s="618"/>
      <c r="B343" s="728"/>
      <c r="C343" s="607"/>
      <c r="D343" s="612" t="s">
        <v>248</v>
      </c>
      <c r="E343" s="582"/>
      <c r="F343" s="581"/>
      <c r="G343" s="581"/>
      <c r="H343" s="581"/>
      <c r="I343" s="814"/>
      <c r="J343" s="818"/>
    </row>
    <row r="344" spans="1:10" ht="15.6">
      <c r="A344" s="672"/>
      <c r="B344" s="729"/>
      <c r="C344" s="673"/>
      <c r="D344" s="681" t="s">
        <v>603</v>
      </c>
      <c r="E344" s="674">
        <v>120000</v>
      </c>
      <c r="F344" s="670">
        <f>SUM(F345)</f>
        <v>100000</v>
      </c>
      <c r="G344" s="670">
        <f t="shared" ref="G344:H346" si="66">SUM(G345)</f>
        <v>100000</v>
      </c>
      <c r="H344" s="670">
        <f t="shared" si="66"/>
        <v>150000</v>
      </c>
      <c r="I344" s="814"/>
      <c r="J344" s="818"/>
    </row>
    <row r="345" spans="1:10" ht="13.8">
      <c r="A345" s="564" t="s">
        <v>546</v>
      </c>
      <c r="B345" s="724"/>
      <c r="C345" s="559">
        <v>32</v>
      </c>
      <c r="D345" s="574" t="s">
        <v>185</v>
      </c>
      <c r="E345" s="570">
        <v>120000</v>
      </c>
      <c r="F345" s="570">
        <f>SUM(F346)</f>
        <v>100000</v>
      </c>
      <c r="G345" s="570">
        <f t="shared" si="66"/>
        <v>100000</v>
      </c>
      <c r="H345" s="570">
        <f t="shared" si="66"/>
        <v>150000</v>
      </c>
      <c r="I345" s="592">
        <f t="shared" ref="I345:I359" si="67">AVERAGE(G345/F345*100)</f>
        <v>100</v>
      </c>
      <c r="J345" s="620">
        <f>AVERAGE(H345/G345*100)</f>
        <v>150</v>
      </c>
    </row>
    <row r="346" spans="1:10" ht="13.8">
      <c r="A346" s="560" t="s">
        <v>546</v>
      </c>
      <c r="B346" s="723"/>
      <c r="C346" s="576">
        <v>323</v>
      </c>
      <c r="D346" s="577" t="s">
        <v>57</v>
      </c>
      <c r="E346" s="571">
        <v>120000</v>
      </c>
      <c r="F346" s="571">
        <f>SUM(F347)</f>
        <v>100000</v>
      </c>
      <c r="G346" s="571">
        <f t="shared" si="66"/>
        <v>100000</v>
      </c>
      <c r="H346" s="571">
        <f t="shared" si="66"/>
        <v>150000</v>
      </c>
      <c r="I346" s="592">
        <f t="shared" si="67"/>
        <v>100</v>
      </c>
      <c r="J346" s="620">
        <f>AVERAGE(H346/G346*100)</f>
        <v>150</v>
      </c>
    </row>
    <row r="347" spans="1:10" ht="14.4" thickBot="1">
      <c r="A347" s="624" t="s">
        <v>546</v>
      </c>
      <c r="B347" s="725"/>
      <c r="C347" s="601">
        <v>3232</v>
      </c>
      <c r="D347" s="602" t="s">
        <v>247</v>
      </c>
      <c r="E347" s="603">
        <v>120000</v>
      </c>
      <c r="F347" s="603">
        <v>100000</v>
      </c>
      <c r="G347" s="603">
        <v>100000</v>
      </c>
      <c r="H347" s="603">
        <v>150000</v>
      </c>
      <c r="I347" s="604">
        <f t="shared" si="67"/>
        <v>100</v>
      </c>
      <c r="J347" s="623">
        <f>AVERAGE(H347/G347*100)</f>
        <v>150</v>
      </c>
    </row>
    <row r="348" spans="1:10" s="671" customFormat="1" ht="28.8" thickTop="1">
      <c r="A348" s="618"/>
      <c r="B348" s="728"/>
      <c r="C348" s="607"/>
      <c r="D348" s="613" t="s">
        <v>251</v>
      </c>
      <c r="E348" s="583"/>
      <c r="F348" s="581"/>
      <c r="G348" s="581"/>
      <c r="H348" s="581"/>
      <c r="I348" s="813">
        <f>AVERAGE(G350/F350*100)</f>
        <v>100</v>
      </c>
      <c r="J348" s="816">
        <f>AVERAGE(H350/G350*100)</f>
        <v>100</v>
      </c>
    </row>
    <row r="349" spans="1:10" s="474" customFormat="1" ht="13.8">
      <c r="A349" s="618"/>
      <c r="B349" s="728"/>
      <c r="C349" s="607"/>
      <c r="D349" s="612" t="s">
        <v>248</v>
      </c>
      <c r="E349" s="582"/>
      <c r="F349" s="581"/>
      <c r="G349" s="581"/>
      <c r="H349" s="581"/>
      <c r="I349" s="814"/>
      <c r="J349" s="818"/>
    </row>
    <row r="350" spans="1:10" ht="15.6">
      <c r="A350" s="672"/>
      <c r="B350" s="729"/>
      <c r="C350" s="673"/>
      <c r="D350" s="681" t="s">
        <v>604</v>
      </c>
      <c r="E350" s="674">
        <v>50000</v>
      </c>
      <c r="F350" s="670">
        <f>SUM(F351)</f>
        <v>150000</v>
      </c>
      <c r="G350" s="670">
        <f t="shared" ref="G350:H352" si="68">SUM(G351)</f>
        <v>150000</v>
      </c>
      <c r="H350" s="670">
        <f t="shared" si="68"/>
        <v>150000</v>
      </c>
      <c r="I350" s="814"/>
      <c r="J350" s="818"/>
    </row>
    <row r="351" spans="1:10" ht="13.8">
      <c r="A351" s="564" t="s">
        <v>547</v>
      </c>
      <c r="B351" s="724"/>
      <c r="C351" s="559">
        <v>32</v>
      </c>
      <c r="D351" s="574" t="s">
        <v>185</v>
      </c>
      <c r="E351" s="570">
        <v>50000</v>
      </c>
      <c r="F351" s="570">
        <f>SUM(F352)</f>
        <v>150000</v>
      </c>
      <c r="G351" s="570">
        <f t="shared" si="68"/>
        <v>150000</v>
      </c>
      <c r="H351" s="570">
        <f t="shared" si="68"/>
        <v>150000</v>
      </c>
      <c r="I351" s="592">
        <f t="shared" si="67"/>
        <v>100</v>
      </c>
      <c r="J351" s="620">
        <f>AVERAGE(H351/G351*100)</f>
        <v>100</v>
      </c>
    </row>
    <row r="352" spans="1:10" ht="13.8">
      <c r="A352" s="560" t="s">
        <v>547</v>
      </c>
      <c r="B352" s="723"/>
      <c r="C352" s="576">
        <v>323</v>
      </c>
      <c r="D352" s="577" t="s">
        <v>57</v>
      </c>
      <c r="E352" s="571">
        <v>50000</v>
      </c>
      <c r="F352" s="571">
        <f>SUM(F353)</f>
        <v>150000</v>
      </c>
      <c r="G352" s="571">
        <f t="shared" si="68"/>
        <v>150000</v>
      </c>
      <c r="H352" s="571">
        <f t="shared" si="68"/>
        <v>150000</v>
      </c>
      <c r="I352" s="592">
        <f t="shared" si="67"/>
        <v>100</v>
      </c>
      <c r="J352" s="620">
        <f>AVERAGE(H352/G352*100)</f>
        <v>100</v>
      </c>
    </row>
    <row r="353" spans="1:10" ht="14.4" thickBot="1">
      <c r="A353" s="624" t="s">
        <v>547</v>
      </c>
      <c r="B353" s="725"/>
      <c r="C353" s="601">
        <v>3232</v>
      </c>
      <c r="D353" s="602" t="s">
        <v>247</v>
      </c>
      <c r="E353" s="603">
        <v>50000</v>
      </c>
      <c r="F353" s="603">
        <v>150000</v>
      </c>
      <c r="G353" s="603">
        <v>150000</v>
      </c>
      <c r="H353" s="603">
        <v>150000</v>
      </c>
      <c r="I353" s="604">
        <f t="shared" si="67"/>
        <v>100</v>
      </c>
      <c r="J353" s="623">
        <f>AVERAGE(H353/G353*100)</f>
        <v>100</v>
      </c>
    </row>
    <row r="354" spans="1:10" s="671" customFormat="1" ht="28.8" thickTop="1">
      <c r="A354" s="618"/>
      <c r="B354" s="728"/>
      <c r="C354" s="607"/>
      <c r="D354" s="613" t="s">
        <v>251</v>
      </c>
      <c r="E354" s="583"/>
      <c r="F354" s="581"/>
      <c r="G354" s="581"/>
      <c r="H354" s="581"/>
      <c r="I354" s="813">
        <f>AVERAGE(G356/F356*100)</f>
        <v>80</v>
      </c>
      <c r="J354" s="816">
        <f>AVERAGE(H356/G356*100)</f>
        <v>100</v>
      </c>
    </row>
    <row r="355" spans="1:10" s="474" customFormat="1" ht="13.8">
      <c r="A355" s="618"/>
      <c r="B355" s="728"/>
      <c r="C355" s="607"/>
      <c r="D355" s="612" t="s">
        <v>248</v>
      </c>
      <c r="E355" s="582"/>
      <c r="F355" s="581"/>
      <c r="G355" s="581"/>
      <c r="H355" s="581"/>
      <c r="I355" s="814"/>
      <c r="J355" s="818"/>
    </row>
    <row r="356" spans="1:10" ht="31.2">
      <c r="A356" s="672"/>
      <c r="B356" s="729"/>
      <c r="C356" s="673"/>
      <c r="D356" s="681" t="s">
        <v>605</v>
      </c>
      <c r="E356" s="674">
        <v>90000</v>
      </c>
      <c r="F356" s="670">
        <f>SUM(F357)</f>
        <v>50000</v>
      </c>
      <c r="G356" s="670">
        <f t="shared" ref="G356:H358" si="69">SUM(G357)</f>
        <v>40000</v>
      </c>
      <c r="H356" s="670">
        <f t="shared" si="69"/>
        <v>40000</v>
      </c>
      <c r="I356" s="814"/>
      <c r="J356" s="818"/>
    </row>
    <row r="357" spans="1:10" ht="13.8">
      <c r="A357" s="564" t="s">
        <v>548</v>
      </c>
      <c r="B357" s="724"/>
      <c r="C357" s="559">
        <v>32</v>
      </c>
      <c r="D357" s="574" t="s">
        <v>185</v>
      </c>
      <c r="E357" s="570">
        <v>90000</v>
      </c>
      <c r="F357" s="570">
        <f>SUM(F358)</f>
        <v>50000</v>
      </c>
      <c r="G357" s="570">
        <f t="shared" si="69"/>
        <v>40000</v>
      </c>
      <c r="H357" s="570">
        <f t="shared" si="69"/>
        <v>40000</v>
      </c>
      <c r="I357" s="592">
        <f t="shared" si="67"/>
        <v>80</v>
      </c>
      <c r="J357" s="620">
        <f>AVERAGE(H357/G357*100)</f>
        <v>100</v>
      </c>
    </row>
    <row r="358" spans="1:10" ht="13.8">
      <c r="A358" s="560" t="s">
        <v>548</v>
      </c>
      <c r="B358" s="723"/>
      <c r="C358" s="576">
        <v>323</v>
      </c>
      <c r="D358" s="577" t="s">
        <v>57</v>
      </c>
      <c r="E358" s="571">
        <v>90000</v>
      </c>
      <c r="F358" s="571">
        <f>SUM(F359)</f>
        <v>50000</v>
      </c>
      <c r="G358" s="571">
        <f t="shared" si="69"/>
        <v>40000</v>
      </c>
      <c r="H358" s="571">
        <f t="shared" si="69"/>
        <v>40000</v>
      </c>
      <c r="I358" s="592">
        <f t="shared" si="67"/>
        <v>80</v>
      </c>
      <c r="J358" s="620">
        <f>AVERAGE(H358/G358*100)</f>
        <v>100</v>
      </c>
    </row>
    <row r="359" spans="1:10" ht="14.4" thickBot="1">
      <c r="A359" s="624" t="s">
        <v>548</v>
      </c>
      <c r="B359" s="725"/>
      <c r="C359" s="601">
        <v>3232</v>
      </c>
      <c r="D359" s="602" t="s">
        <v>247</v>
      </c>
      <c r="E359" s="603">
        <v>90000</v>
      </c>
      <c r="F359" s="603">
        <v>50000</v>
      </c>
      <c r="G359" s="603">
        <v>40000</v>
      </c>
      <c r="H359" s="603">
        <v>40000</v>
      </c>
      <c r="I359" s="604">
        <f t="shared" si="67"/>
        <v>80</v>
      </c>
      <c r="J359" s="623">
        <f>AVERAGE(H359/G359*100)</f>
        <v>100</v>
      </c>
    </row>
    <row r="360" spans="1:10" s="671" customFormat="1" ht="28.8" thickTop="1">
      <c r="A360" s="618"/>
      <c r="B360" s="728"/>
      <c r="C360" s="607"/>
      <c r="D360" s="613" t="s">
        <v>251</v>
      </c>
      <c r="E360" s="583"/>
      <c r="F360" s="581"/>
      <c r="G360" s="581"/>
      <c r="H360" s="581"/>
      <c r="I360" s="813">
        <f>AVERAGE(G362/F362*100)</f>
        <v>100</v>
      </c>
      <c r="J360" s="816">
        <f>AVERAGE(H362/G362*100)</f>
        <v>100</v>
      </c>
    </row>
    <row r="361" spans="1:10" s="474" customFormat="1" ht="13.8">
      <c r="A361" s="618"/>
      <c r="B361" s="728"/>
      <c r="C361" s="607"/>
      <c r="D361" s="612" t="s">
        <v>248</v>
      </c>
      <c r="E361" s="582"/>
      <c r="F361" s="581"/>
      <c r="G361" s="581"/>
      <c r="H361" s="581"/>
      <c r="I361" s="814"/>
      <c r="J361" s="818"/>
    </row>
    <row r="362" spans="1:10" ht="31.2">
      <c r="A362" s="672"/>
      <c r="B362" s="729"/>
      <c r="C362" s="673"/>
      <c r="D362" s="681" t="s">
        <v>606</v>
      </c>
      <c r="E362" s="674">
        <v>50000</v>
      </c>
      <c r="F362" s="670">
        <f>SUM(F363)</f>
        <v>5000</v>
      </c>
      <c r="G362" s="670">
        <f t="shared" ref="G362:H364" si="70">SUM(G363)</f>
        <v>5000</v>
      </c>
      <c r="H362" s="670">
        <f t="shared" si="70"/>
        <v>5000</v>
      </c>
      <c r="I362" s="814"/>
      <c r="J362" s="818"/>
    </row>
    <row r="363" spans="1:10" ht="13.8">
      <c r="A363" s="564" t="s">
        <v>549</v>
      </c>
      <c r="B363" s="724"/>
      <c r="C363" s="559">
        <v>32</v>
      </c>
      <c r="D363" s="574" t="s">
        <v>185</v>
      </c>
      <c r="E363" s="570">
        <v>50000</v>
      </c>
      <c r="F363" s="570">
        <f>SUM(F364)</f>
        <v>5000</v>
      </c>
      <c r="G363" s="570">
        <f t="shared" si="70"/>
        <v>5000</v>
      </c>
      <c r="H363" s="570">
        <f t="shared" si="70"/>
        <v>5000</v>
      </c>
      <c r="I363" s="592">
        <f t="shared" ref="I363:J365" si="71">AVERAGE(G363/F363*100)</f>
        <v>100</v>
      </c>
      <c r="J363" s="620">
        <f t="shared" si="71"/>
        <v>100</v>
      </c>
    </row>
    <row r="364" spans="1:10" ht="13.8">
      <c r="A364" s="560" t="s">
        <v>549</v>
      </c>
      <c r="B364" s="723"/>
      <c r="C364" s="576">
        <v>323</v>
      </c>
      <c r="D364" s="577" t="s">
        <v>57</v>
      </c>
      <c r="E364" s="571">
        <v>50000</v>
      </c>
      <c r="F364" s="571">
        <f>SUM(F365)</f>
        <v>5000</v>
      </c>
      <c r="G364" s="571">
        <f t="shared" si="70"/>
        <v>5000</v>
      </c>
      <c r="H364" s="571">
        <f t="shared" si="70"/>
        <v>5000</v>
      </c>
      <c r="I364" s="592">
        <f t="shared" si="71"/>
        <v>100</v>
      </c>
      <c r="J364" s="620">
        <f t="shared" si="71"/>
        <v>100</v>
      </c>
    </row>
    <row r="365" spans="1:10" ht="14.4" thickBot="1">
      <c r="A365" s="624" t="s">
        <v>549</v>
      </c>
      <c r="B365" s="725"/>
      <c r="C365" s="601">
        <v>3232</v>
      </c>
      <c r="D365" s="602" t="s">
        <v>247</v>
      </c>
      <c r="E365" s="603">
        <v>50000</v>
      </c>
      <c r="F365" s="603">
        <v>5000</v>
      </c>
      <c r="G365" s="603">
        <v>5000</v>
      </c>
      <c r="H365" s="603">
        <v>5000</v>
      </c>
      <c r="I365" s="604">
        <f t="shared" si="71"/>
        <v>100</v>
      </c>
      <c r="J365" s="623">
        <f t="shared" si="71"/>
        <v>100</v>
      </c>
    </row>
    <row r="366" spans="1:10" s="647" customFormat="1" ht="28.8" thickTop="1">
      <c r="A366" s="618"/>
      <c r="B366" s="728"/>
      <c r="C366" s="607"/>
      <c r="D366" s="613" t="s">
        <v>430</v>
      </c>
      <c r="E366" s="583"/>
      <c r="F366" s="581"/>
      <c r="G366" s="581"/>
      <c r="H366" s="581"/>
      <c r="I366" s="813">
        <f>AVERAGE(G368/F368*100)</f>
        <v>108.10810810810811</v>
      </c>
      <c r="J366" s="816">
        <f>AVERAGE(H368/G368*100)</f>
        <v>100</v>
      </c>
    </row>
    <row r="367" spans="1:10" ht="13.8">
      <c r="A367" s="618"/>
      <c r="B367" s="728"/>
      <c r="C367" s="607"/>
      <c r="D367" s="612" t="s">
        <v>248</v>
      </c>
      <c r="E367" s="582"/>
      <c r="F367" s="581"/>
      <c r="G367" s="581"/>
      <c r="H367" s="581"/>
      <c r="I367" s="814"/>
      <c r="J367" s="818"/>
    </row>
    <row r="368" spans="1:10" ht="31.2">
      <c r="A368" s="672"/>
      <c r="B368" s="729"/>
      <c r="C368" s="673"/>
      <c r="D368" s="681" t="s">
        <v>607</v>
      </c>
      <c r="E368" s="674">
        <v>50000</v>
      </c>
      <c r="F368" s="670">
        <f>SUM(F369)</f>
        <v>37000</v>
      </c>
      <c r="G368" s="670">
        <f>SUM(G369)</f>
        <v>40000</v>
      </c>
      <c r="H368" s="670">
        <f>SUM(H369)</f>
        <v>40000</v>
      </c>
      <c r="I368" s="814"/>
      <c r="J368" s="818"/>
    </row>
    <row r="369" spans="1:10" s="671" customFormat="1" ht="15.6">
      <c r="A369" s="564" t="s">
        <v>608</v>
      </c>
      <c r="B369" s="724"/>
      <c r="C369" s="559">
        <v>32</v>
      </c>
      <c r="D369" s="574" t="s">
        <v>185</v>
      </c>
      <c r="E369" s="570">
        <v>50000</v>
      </c>
      <c r="F369" s="570">
        <f>SUM(F370+F372)</f>
        <v>37000</v>
      </c>
      <c r="G369" s="570">
        <f>SUM(G370+G372)</f>
        <v>40000</v>
      </c>
      <c r="H369" s="570">
        <f>SUM(H370+H372)</f>
        <v>40000</v>
      </c>
      <c r="I369" s="592">
        <f t="shared" ref="I369:J373" si="72">AVERAGE(G369/F369*100)</f>
        <v>108.10810810810811</v>
      </c>
      <c r="J369" s="620">
        <f t="shared" si="72"/>
        <v>100</v>
      </c>
    </row>
    <row r="370" spans="1:10" s="474" customFormat="1" ht="13.8">
      <c r="A370" s="560" t="s">
        <v>608</v>
      </c>
      <c r="B370" s="723"/>
      <c r="C370" s="576">
        <v>322</v>
      </c>
      <c r="D370" s="577" t="s">
        <v>53</v>
      </c>
      <c r="E370" s="571">
        <v>50000</v>
      </c>
      <c r="F370" s="571">
        <f>SUM(F371)</f>
        <v>30000</v>
      </c>
      <c r="G370" s="571">
        <f>SUM(G371)</f>
        <v>30000</v>
      </c>
      <c r="H370" s="571">
        <f>SUM(H371)</f>
        <v>30000</v>
      </c>
      <c r="I370" s="592">
        <f t="shared" si="72"/>
        <v>100</v>
      </c>
      <c r="J370" s="620">
        <f t="shared" si="72"/>
        <v>100</v>
      </c>
    </row>
    <row r="371" spans="1:10" ht="13.8">
      <c r="A371" s="560" t="s">
        <v>608</v>
      </c>
      <c r="B371" s="723"/>
      <c r="C371" s="576">
        <v>3225</v>
      </c>
      <c r="D371" s="577" t="s">
        <v>195</v>
      </c>
      <c r="E371" s="571">
        <v>50000</v>
      </c>
      <c r="F371" s="571">
        <v>30000</v>
      </c>
      <c r="G371" s="571">
        <v>30000</v>
      </c>
      <c r="H371" s="571">
        <v>30000</v>
      </c>
      <c r="I371" s="592">
        <f t="shared" si="72"/>
        <v>100</v>
      </c>
      <c r="J371" s="620">
        <f t="shared" si="72"/>
        <v>100</v>
      </c>
    </row>
    <row r="372" spans="1:10" ht="13.8">
      <c r="A372" s="560" t="s">
        <v>608</v>
      </c>
      <c r="B372" s="723"/>
      <c r="C372" s="576">
        <v>323</v>
      </c>
      <c r="D372" s="577" t="s">
        <v>57</v>
      </c>
      <c r="E372" s="571">
        <v>50000</v>
      </c>
      <c r="F372" s="571">
        <f>SUM(F373)</f>
        <v>7000</v>
      </c>
      <c r="G372" s="571">
        <f>SUM(G373)</f>
        <v>10000</v>
      </c>
      <c r="H372" s="571">
        <f>SUM(H373)</f>
        <v>10000</v>
      </c>
      <c r="I372" s="592">
        <f t="shared" si="72"/>
        <v>142.85714285714286</v>
      </c>
      <c r="J372" s="620">
        <f t="shared" si="72"/>
        <v>100</v>
      </c>
    </row>
    <row r="373" spans="1:10" ht="14.4" thickBot="1">
      <c r="A373" s="624" t="s">
        <v>608</v>
      </c>
      <c r="B373" s="725"/>
      <c r="C373" s="601">
        <v>3239</v>
      </c>
      <c r="D373" s="602" t="s">
        <v>65</v>
      </c>
      <c r="E373" s="603">
        <v>50000</v>
      </c>
      <c r="F373" s="603">
        <v>7000</v>
      </c>
      <c r="G373" s="603">
        <v>10000</v>
      </c>
      <c r="H373" s="603">
        <v>10000</v>
      </c>
      <c r="I373" s="604">
        <f t="shared" si="72"/>
        <v>142.85714285714286</v>
      </c>
      <c r="J373" s="623">
        <f t="shared" si="72"/>
        <v>100</v>
      </c>
    </row>
    <row r="374" spans="1:10" s="671" customFormat="1" ht="16.2" thickTop="1">
      <c r="A374" s="708"/>
      <c r="B374" s="731"/>
      <c r="C374" s="147"/>
      <c r="D374" s="613" t="s">
        <v>571</v>
      </c>
      <c r="E374" s="583"/>
      <c r="F374" s="581"/>
      <c r="G374" s="581"/>
      <c r="H374" s="581"/>
      <c r="I374" s="813">
        <v>0</v>
      </c>
      <c r="J374" s="816">
        <v>0</v>
      </c>
    </row>
    <row r="375" spans="1:10" s="474" customFormat="1" ht="13.8">
      <c r="A375" s="708"/>
      <c r="B375" s="731"/>
      <c r="C375" s="147"/>
      <c r="D375" s="612" t="s">
        <v>248</v>
      </c>
      <c r="E375" s="582"/>
      <c r="F375" s="581"/>
      <c r="G375" s="581"/>
      <c r="H375" s="581"/>
      <c r="I375" s="814"/>
      <c r="J375" s="818"/>
    </row>
    <row r="376" spans="1:10" ht="31.2">
      <c r="A376" s="709"/>
      <c r="B376" s="732"/>
      <c r="C376" s="176"/>
      <c r="D376" s="681" t="s">
        <v>648</v>
      </c>
      <c r="E376" s="674">
        <v>350000</v>
      </c>
      <c r="F376" s="670">
        <f>SUM(F377)</f>
        <v>0</v>
      </c>
      <c r="G376" s="670">
        <f t="shared" ref="G376:H378" si="73">SUM(G377)</f>
        <v>200000</v>
      </c>
      <c r="H376" s="670">
        <f t="shared" si="73"/>
        <v>0</v>
      </c>
      <c r="I376" s="814"/>
      <c r="J376" s="818"/>
    </row>
    <row r="377" spans="1:10" ht="13.8">
      <c r="A377" s="564" t="s">
        <v>646</v>
      </c>
      <c r="B377" s="724"/>
      <c r="C377" s="559">
        <v>32</v>
      </c>
      <c r="D377" s="574" t="s">
        <v>185</v>
      </c>
      <c r="E377" s="570">
        <v>350000</v>
      </c>
      <c r="F377" s="570">
        <f>SUM(F378)</f>
        <v>0</v>
      </c>
      <c r="G377" s="570">
        <f t="shared" si="73"/>
        <v>200000</v>
      </c>
      <c r="H377" s="570">
        <f t="shared" si="73"/>
        <v>0</v>
      </c>
      <c r="I377" s="592">
        <v>0</v>
      </c>
      <c r="J377" s="620">
        <v>0</v>
      </c>
    </row>
    <row r="378" spans="1:10" ht="13.8">
      <c r="A378" s="560" t="s">
        <v>646</v>
      </c>
      <c r="B378" s="723"/>
      <c r="C378" s="576">
        <v>323</v>
      </c>
      <c r="D378" s="577" t="s">
        <v>57</v>
      </c>
      <c r="E378" s="571">
        <v>350000</v>
      </c>
      <c r="F378" s="571">
        <f>SUM(F379)</f>
        <v>0</v>
      </c>
      <c r="G378" s="571">
        <f t="shared" si="73"/>
        <v>200000</v>
      </c>
      <c r="H378" s="571">
        <f t="shared" si="73"/>
        <v>0</v>
      </c>
      <c r="I378" s="592">
        <v>0</v>
      </c>
      <c r="J378" s="620">
        <v>0</v>
      </c>
    </row>
    <row r="379" spans="1:10" ht="14.4" thickBot="1">
      <c r="A379" s="624" t="s">
        <v>646</v>
      </c>
      <c r="B379" s="725"/>
      <c r="C379" s="601">
        <v>3232</v>
      </c>
      <c r="D379" s="602" t="s">
        <v>247</v>
      </c>
      <c r="E379" s="603">
        <v>350000</v>
      </c>
      <c r="F379" s="603">
        <v>0</v>
      </c>
      <c r="G379" s="603">
        <v>200000</v>
      </c>
      <c r="H379" s="603">
        <v>0</v>
      </c>
      <c r="I379" s="604">
        <v>0</v>
      </c>
      <c r="J379" s="623">
        <v>0</v>
      </c>
    </row>
    <row r="380" spans="1:10" s="671" customFormat="1" ht="16.2" thickTop="1">
      <c r="A380" s="708"/>
      <c r="B380" s="731"/>
      <c r="C380" s="147"/>
      <c r="D380" s="613" t="s">
        <v>571</v>
      </c>
      <c r="E380" s="583"/>
      <c r="F380" s="581"/>
      <c r="G380" s="581"/>
      <c r="H380" s="581"/>
      <c r="I380" s="813">
        <v>0</v>
      </c>
      <c r="J380" s="816">
        <v>0</v>
      </c>
    </row>
    <row r="381" spans="1:10" s="474" customFormat="1" ht="13.8">
      <c r="A381" s="708"/>
      <c r="B381" s="731"/>
      <c r="C381" s="147"/>
      <c r="D381" s="612" t="s">
        <v>248</v>
      </c>
      <c r="E381" s="582"/>
      <c r="F381" s="581"/>
      <c r="G381" s="581"/>
      <c r="H381" s="581"/>
      <c r="I381" s="814"/>
      <c r="J381" s="818"/>
    </row>
    <row r="382" spans="1:10" ht="31.2">
      <c r="A382" s="709"/>
      <c r="B382" s="732"/>
      <c r="C382" s="176"/>
      <c r="D382" s="681" t="s">
        <v>649</v>
      </c>
      <c r="E382" s="674">
        <v>350000</v>
      </c>
      <c r="F382" s="670">
        <f>SUM(F383)</f>
        <v>0</v>
      </c>
      <c r="G382" s="670">
        <f t="shared" ref="G382:H384" si="74">SUM(G383)</f>
        <v>250000</v>
      </c>
      <c r="H382" s="670">
        <f t="shared" si="74"/>
        <v>0</v>
      </c>
      <c r="I382" s="814"/>
      <c r="J382" s="818"/>
    </row>
    <row r="383" spans="1:10" ht="13.8">
      <c r="A383" s="564" t="s">
        <v>647</v>
      </c>
      <c r="B383" s="724"/>
      <c r="C383" s="559">
        <v>32</v>
      </c>
      <c r="D383" s="574" t="s">
        <v>185</v>
      </c>
      <c r="E383" s="570">
        <v>350000</v>
      </c>
      <c r="F383" s="570">
        <f>SUM(F384)</f>
        <v>0</v>
      </c>
      <c r="G383" s="570">
        <f t="shared" si="74"/>
        <v>250000</v>
      </c>
      <c r="H383" s="570">
        <f t="shared" si="74"/>
        <v>0</v>
      </c>
      <c r="I383" s="592">
        <v>0</v>
      </c>
      <c r="J383" s="620">
        <v>0</v>
      </c>
    </row>
    <row r="384" spans="1:10" ht="13.8">
      <c r="A384" s="560" t="s">
        <v>647</v>
      </c>
      <c r="B384" s="723"/>
      <c r="C384" s="576">
        <v>323</v>
      </c>
      <c r="D384" s="577" t="s">
        <v>57</v>
      </c>
      <c r="E384" s="571">
        <v>350000</v>
      </c>
      <c r="F384" s="571">
        <f>SUM(F385)</f>
        <v>0</v>
      </c>
      <c r="G384" s="571">
        <f t="shared" si="74"/>
        <v>250000</v>
      </c>
      <c r="H384" s="571">
        <f t="shared" si="74"/>
        <v>0</v>
      </c>
      <c r="I384" s="592">
        <v>0</v>
      </c>
      <c r="J384" s="620">
        <v>0</v>
      </c>
    </row>
    <row r="385" spans="1:10" ht="14.4" thickBot="1">
      <c r="A385" s="624" t="s">
        <v>647</v>
      </c>
      <c r="B385" s="725"/>
      <c r="C385" s="601">
        <v>3232</v>
      </c>
      <c r="D385" s="602" t="s">
        <v>247</v>
      </c>
      <c r="E385" s="603">
        <v>350000</v>
      </c>
      <c r="F385" s="603">
        <v>0</v>
      </c>
      <c r="G385" s="603">
        <v>250000</v>
      </c>
      <c r="H385" s="603">
        <v>0</v>
      </c>
      <c r="I385" s="604">
        <v>0</v>
      </c>
      <c r="J385" s="623">
        <v>0</v>
      </c>
    </row>
    <row r="386" spans="1:10" s="671" customFormat="1" ht="16.2" thickTop="1">
      <c r="A386" s="708"/>
      <c r="B386" s="731"/>
      <c r="C386" s="147"/>
      <c r="D386" s="613" t="s">
        <v>571</v>
      </c>
      <c r="E386" s="583"/>
      <c r="F386" s="581"/>
      <c r="G386" s="581"/>
      <c r="H386" s="581"/>
      <c r="I386" s="813">
        <v>0</v>
      </c>
      <c r="J386" s="816">
        <v>0</v>
      </c>
    </row>
    <row r="387" spans="1:10" s="474" customFormat="1" ht="13.8">
      <c r="A387" s="708"/>
      <c r="B387" s="731"/>
      <c r="C387" s="147"/>
      <c r="D387" s="612" t="s">
        <v>248</v>
      </c>
      <c r="E387" s="582"/>
      <c r="F387" s="581"/>
      <c r="G387" s="581"/>
      <c r="H387" s="581"/>
      <c r="I387" s="814"/>
      <c r="J387" s="818"/>
    </row>
    <row r="388" spans="1:10" ht="31.2">
      <c r="A388" s="709"/>
      <c r="B388" s="732"/>
      <c r="C388" s="176"/>
      <c r="D388" s="681" t="s">
        <v>650</v>
      </c>
      <c r="E388" s="674">
        <v>350000</v>
      </c>
      <c r="F388" s="670">
        <f>SUM(F389)</f>
        <v>0</v>
      </c>
      <c r="G388" s="670">
        <f t="shared" ref="G388:H390" si="75">SUM(G389)</f>
        <v>100000</v>
      </c>
      <c r="H388" s="670">
        <f t="shared" si="75"/>
        <v>0</v>
      </c>
      <c r="I388" s="814"/>
      <c r="J388" s="818"/>
    </row>
    <row r="389" spans="1:10" ht="13.8">
      <c r="A389" s="564" t="s">
        <v>651</v>
      </c>
      <c r="B389" s="724"/>
      <c r="C389" s="559">
        <v>32</v>
      </c>
      <c r="D389" s="574" t="s">
        <v>185</v>
      </c>
      <c r="E389" s="570">
        <v>350000</v>
      </c>
      <c r="F389" s="570">
        <f>SUM(F390)</f>
        <v>0</v>
      </c>
      <c r="G389" s="570">
        <f t="shared" si="75"/>
        <v>100000</v>
      </c>
      <c r="H389" s="570">
        <f t="shared" si="75"/>
        <v>0</v>
      </c>
      <c r="I389" s="592">
        <v>0</v>
      </c>
      <c r="J389" s="620">
        <v>0</v>
      </c>
    </row>
    <row r="390" spans="1:10" ht="13.8">
      <c r="A390" s="560" t="s">
        <v>651</v>
      </c>
      <c r="B390" s="723"/>
      <c r="C390" s="576">
        <v>323</v>
      </c>
      <c r="D390" s="577" t="s">
        <v>57</v>
      </c>
      <c r="E390" s="571">
        <v>350000</v>
      </c>
      <c r="F390" s="571">
        <f>SUM(F391)</f>
        <v>0</v>
      </c>
      <c r="G390" s="571">
        <f t="shared" si="75"/>
        <v>100000</v>
      </c>
      <c r="H390" s="571">
        <f t="shared" si="75"/>
        <v>0</v>
      </c>
      <c r="I390" s="592">
        <v>0</v>
      </c>
      <c r="J390" s="620">
        <v>0</v>
      </c>
    </row>
    <row r="391" spans="1:10" ht="14.4" thickBot="1">
      <c r="A391" s="624" t="s">
        <v>651</v>
      </c>
      <c r="B391" s="725"/>
      <c r="C391" s="601">
        <v>3232</v>
      </c>
      <c r="D391" s="602" t="s">
        <v>247</v>
      </c>
      <c r="E391" s="603">
        <v>350000</v>
      </c>
      <c r="F391" s="603">
        <v>0</v>
      </c>
      <c r="G391" s="603">
        <v>100000</v>
      </c>
      <c r="H391" s="603">
        <v>0</v>
      </c>
      <c r="I391" s="604">
        <v>0</v>
      </c>
      <c r="J391" s="623">
        <v>0</v>
      </c>
    </row>
    <row r="392" spans="1:10" s="671" customFormat="1" ht="16.2" thickTop="1">
      <c r="A392" s="708"/>
      <c r="B392" s="731"/>
      <c r="C392" s="147"/>
      <c r="D392" s="613" t="s">
        <v>571</v>
      </c>
      <c r="E392" s="583"/>
      <c r="F392" s="581"/>
      <c r="G392" s="581"/>
      <c r="H392" s="581"/>
      <c r="I392" s="813">
        <v>0</v>
      </c>
      <c r="J392" s="816">
        <v>0</v>
      </c>
    </row>
    <row r="393" spans="1:10" s="474" customFormat="1" ht="13.8">
      <c r="A393" s="708"/>
      <c r="B393" s="731"/>
      <c r="C393" s="147"/>
      <c r="D393" s="612" t="s">
        <v>248</v>
      </c>
      <c r="E393" s="582"/>
      <c r="F393" s="581"/>
      <c r="G393" s="581"/>
      <c r="H393" s="581"/>
      <c r="I393" s="814"/>
      <c r="J393" s="818"/>
    </row>
    <row r="394" spans="1:10" ht="31.2">
      <c r="A394" s="709"/>
      <c r="B394" s="732"/>
      <c r="C394" s="176"/>
      <c r="D394" s="681" t="s">
        <v>652</v>
      </c>
      <c r="E394" s="674">
        <v>350000</v>
      </c>
      <c r="F394" s="670">
        <f>SUM(F395)</f>
        <v>0</v>
      </c>
      <c r="G394" s="670">
        <f t="shared" ref="G394:H396" si="76">SUM(G395)</f>
        <v>0</v>
      </c>
      <c r="H394" s="670">
        <f t="shared" si="76"/>
        <v>250000</v>
      </c>
      <c r="I394" s="814"/>
      <c r="J394" s="818"/>
    </row>
    <row r="395" spans="1:10" ht="13.8">
      <c r="A395" s="564" t="s">
        <v>653</v>
      </c>
      <c r="B395" s="724"/>
      <c r="C395" s="559">
        <v>32</v>
      </c>
      <c r="D395" s="574" t="s">
        <v>185</v>
      </c>
      <c r="E395" s="570">
        <v>350000</v>
      </c>
      <c r="F395" s="570">
        <f>SUM(F396)</f>
        <v>0</v>
      </c>
      <c r="G395" s="570">
        <f t="shared" si="76"/>
        <v>0</v>
      </c>
      <c r="H395" s="570">
        <f t="shared" si="76"/>
        <v>250000</v>
      </c>
      <c r="I395" s="592">
        <v>0</v>
      </c>
      <c r="J395" s="620">
        <v>0</v>
      </c>
    </row>
    <row r="396" spans="1:10" ht="13.8">
      <c r="A396" s="560" t="s">
        <v>653</v>
      </c>
      <c r="B396" s="723"/>
      <c r="C396" s="576">
        <v>323</v>
      </c>
      <c r="D396" s="577" t="s">
        <v>57</v>
      </c>
      <c r="E396" s="571">
        <v>350000</v>
      </c>
      <c r="F396" s="571">
        <f>SUM(F397)</f>
        <v>0</v>
      </c>
      <c r="G396" s="571">
        <f t="shared" si="76"/>
        <v>0</v>
      </c>
      <c r="H396" s="571">
        <f t="shared" si="76"/>
        <v>250000</v>
      </c>
      <c r="I396" s="592">
        <v>0</v>
      </c>
      <c r="J396" s="620">
        <v>0</v>
      </c>
    </row>
    <row r="397" spans="1:10" ht="14.4" thickBot="1">
      <c r="A397" s="624" t="s">
        <v>653</v>
      </c>
      <c r="B397" s="725"/>
      <c r="C397" s="601">
        <v>3232</v>
      </c>
      <c r="D397" s="602" t="s">
        <v>247</v>
      </c>
      <c r="E397" s="603">
        <v>350000</v>
      </c>
      <c r="F397" s="603">
        <v>0</v>
      </c>
      <c r="G397" s="603">
        <v>0</v>
      </c>
      <c r="H397" s="603">
        <v>250000</v>
      </c>
      <c r="I397" s="604">
        <v>0</v>
      </c>
      <c r="J397" s="623">
        <v>0</v>
      </c>
    </row>
    <row r="398" spans="1:10" ht="18.600000000000001" thickTop="1" thickBot="1">
      <c r="A398" s="824" t="s">
        <v>634</v>
      </c>
      <c r="B398" s="825"/>
      <c r="C398" s="825"/>
      <c r="D398" s="826"/>
      <c r="E398" s="648" t="e">
        <f>SUM(E401+#REF!+#REF!+E407+E413)</f>
        <v>#REF!</v>
      </c>
      <c r="F398" s="648">
        <f>SUM(F401+F407+F413+F426+F433+F439)</f>
        <v>3490000</v>
      </c>
      <c r="G398" s="648">
        <f>SUM(G401+G407+G413+G426+G433+G439)</f>
        <v>3000000</v>
      </c>
      <c r="H398" s="648">
        <f>SUM(H401+H407+H413+H426+H433+H439)</f>
        <v>2200000</v>
      </c>
      <c r="I398" s="652">
        <f>AVERAGE(G398/F398*100)</f>
        <v>85.959885386819479</v>
      </c>
      <c r="J398" s="653">
        <f>AVERAGE(H398/G398*100)</f>
        <v>73.333333333333329</v>
      </c>
    </row>
    <row r="399" spans="1:10" s="671" customFormat="1" ht="15.6">
      <c r="A399" s="618"/>
      <c r="B399" s="607"/>
      <c r="C399" s="607"/>
      <c r="D399" s="613" t="s">
        <v>571</v>
      </c>
      <c r="E399" s="583"/>
      <c r="F399" s="581"/>
      <c r="G399" s="581"/>
      <c r="H399" s="581"/>
      <c r="I399" s="813">
        <f>AVERAGE(G401/F401*100)</f>
        <v>50</v>
      </c>
      <c r="J399" s="816">
        <f>AVERAGE(H401/G401*100)</f>
        <v>100</v>
      </c>
    </row>
    <row r="400" spans="1:10" s="474" customFormat="1" ht="13.8">
      <c r="A400" s="618"/>
      <c r="B400" s="607"/>
      <c r="C400" s="607"/>
      <c r="D400" s="612" t="s">
        <v>252</v>
      </c>
      <c r="E400" s="582"/>
      <c r="F400" s="581"/>
      <c r="G400" s="581"/>
      <c r="H400" s="581"/>
      <c r="I400" s="814"/>
      <c r="J400" s="818"/>
    </row>
    <row r="401" spans="1:10" ht="31.2">
      <c r="A401" s="672"/>
      <c r="B401" s="673"/>
      <c r="C401" s="673"/>
      <c r="D401" s="681" t="s">
        <v>483</v>
      </c>
      <c r="E401" s="674">
        <v>120000</v>
      </c>
      <c r="F401" s="670">
        <f>SUM(F402)</f>
        <v>100000</v>
      </c>
      <c r="G401" s="670">
        <f t="shared" ref="G401:H403" si="77">SUM(G402)</f>
        <v>50000</v>
      </c>
      <c r="H401" s="670">
        <f t="shared" si="77"/>
        <v>50000</v>
      </c>
      <c r="I401" s="814"/>
      <c r="J401" s="818"/>
    </row>
    <row r="402" spans="1:10" ht="13.8">
      <c r="A402" s="564" t="s">
        <v>550</v>
      </c>
      <c r="B402" s="724"/>
      <c r="C402" s="559">
        <v>41</v>
      </c>
      <c r="D402" s="574" t="s">
        <v>253</v>
      </c>
      <c r="E402" s="570">
        <v>120000</v>
      </c>
      <c r="F402" s="570">
        <f>SUM(F403)</f>
        <v>100000</v>
      </c>
      <c r="G402" s="570">
        <f t="shared" si="77"/>
        <v>50000</v>
      </c>
      <c r="H402" s="570">
        <f t="shared" si="77"/>
        <v>50000</v>
      </c>
      <c r="I402" s="592">
        <f t="shared" ref="I402:J404" si="78">AVERAGE(G402/F402*100)</f>
        <v>50</v>
      </c>
      <c r="J402" s="620">
        <f t="shared" si="78"/>
        <v>100</v>
      </c>
    </row>
    <row r="403" spans="1:10" ht="13.8">
      <c r="A403" s="560" t="s">
        <v>550</v>
      </c>
      <c r="B403" s="723"/>
      <c r="C403" s="576">
        <v>411</v>
      </c>
      <c r="D403" s="577" t="s">
        <v>96</v>
      </c>
      <c r="E403" s="571">
        <v>120000</v>
      </c>
      <c r="F403" s="571">
        <f>SUM(F404)</f>
        <v>100000</v>
      </c>
      <c r="G403" s="571">
        <f t="shared" si="77"/>
        <v>50000</v>
      </c>
      <c r="H403" s="571">
        <f t="shared" si="77"/>
        <v>50000</v>
      </c>
      <c r="I403" s="592">
        <f t="shared" si="78"/>
        <v>50</v>
      </c>
      <c r="J403" s="620">
        <f t="shared" si="78"/>
        <v>100</v>
      </c>
    </row>
    <row r="404" spans="1:10" s="713" customFormat="1" ht="14.4" thickBot="1">
      <c r="A404" s="624" t="s">
        <v>550</v>
      </c>
      <c r="B404" s="725"/>
      <c r="C404" s="601">
        <v>4111</v>
      </c>
      <c r="D404" s="602" t="s">
        <v>41</v>
      </c>
      <c r="E404" s="603">
        <v>120000</v>
      </c>
      <c r="F404" s="603">
        <v>100000</v>
      </c>
      <c r="G404" s="603">
        <v>50000</v>
      </c>
      <c r="H404" s="603">
        <v>50000</v>
      </c>
      <c r="I404" s="604">
        <f t="shared" si="78"/>
        <v>50</v>
      </c>
      <c r="J404" s="623">
        <f t="shared" si="78"/>
        <v>100</v>
      </c>
    </row>
    <row r="405" spans="1:10" s="671" customFormat="1" ht="16.2" thickTop="1">
      <c r="A405" s="708"/>
      <c r="B405" s="731"/>
      <c r="C405" s="147"/>
      <c r="D405" s="613" t="s">
        <v>571</v>
      </c>
      <c r="E405" s="583"/>
      <c r="F405" s="581"/>
      <c r="G405" s="581"/>
      <c r="H405" s="581"/>
      <c r="I405" s="813">
        <f>AVERAGE(G407/F407*100)</f>
        <v>100</v>
      </c>
      <c r="J405" s="816">
        <f>AVERAGE(H407/G407*100)</f>
        <v>100</v>
      </c>
    </row>
    <row r="406" spans="1:10" s="474" customFormat="1" ht="13.8">
      <c r="A406" s="708"/>
      <c r="B406" s="731"/>
      <c r="C406" s="147"/>
      <c r="D406" s="612" t="s">
        <v>257</v>
      </c>
      <c r="E406" s="582"/>
      <c r="F406" s="581"/>
      <c r="G406" s="581"/>
      <c r="H406" s="581"/>
      <c r="I406" s="814"/>
      <c r="J406" s="818"/>
    </row>
    <row r="407" spans="1:10" ht="15.6">
      <c r="A407" s="709"/>
      <c r="B407" s="732"/>
      <c r="C407" s="176"/>
      <c r="D407" s="681" t="s">
        <v>484</v>
      </c>
      <c r="E407" s="674">
        <v>300000</v>
      </c>
      <c r="F407" s="670">
        <f>SUM(F408)</f>
        <v>100000</v>
      </c>
      <c r="G407" s="670">
        <f t="shared" ref="G407:H409" si="79">SUM(G408)</f>
        <v>100000</v>
      </c>
      <c r="H407" s="670">
        <f t="shared" si="79"/>
        <v>100000</v>
      </c>
      <c r="I407" s="814"/>
      <c r="J407" s="818"/>
    </row>
    <row r="408" spans="1:10" ht="13.8">
      <c r="A408" s="564" t="s">
        <v>551</v>
      </c>
      <c r="B408" s="724"/>
      <c r="C408" s="559">
        <v>42</v>
      </c>
      <c r="D408" s="574" t="s">
        <v>255</v>
      </c>
      <c r="E408" s="570">
        <v>300000</v>
      </c>
      <c r="F408" s="570">
        <f>SUM(F409)</f>
        <v>100000</v>
      </c>
      <c r="G408" s="570">
        <f t="shared" si="79"/>
        <v>100000</v>
      </c>
      <c r="H408" s="570">
        <f t="shared" si="79"/>
        <v>100000</v>
      </c>
      <c r="I408" s="592">
        <f t="shared" ref="I408:J410" si="80">AVERAGE(G408/F408*100)</f>
        <v>100</v>
      </c>
      <c r="J408" s="620">
        <f t="shared" si="80"/>
        <v>100</v>
      </c>
    </row>
    <row r="409" spans="1:10" ht="13.8">
      <c r="A409" s="560" t="s">
        <v>551</v>
      </c>
      <c r="B409" s="723"/>
      <c r="C409" s="576">
        <v>421</v>
      </c>
      <c r="D409" s="577" t="s">
        <v>98</v>
      </c>
      <c r="E409" s="571">
        <v>300000</v>
      </c>
      <c r="F409" s="571">
        <f>SUM(F410)</f>
        <v>100000</v>
      </c>
      <c r="G409" s="571">
        <f t="shared" si="79"/>
        <v>100000</v>
      </c>
      <c r="H409" s="571">
        <f t="shared" si="79"/>
        <v>100000</v>
      </c>
      <c r="I409" s="592">
        <f t="shared" si="80"/>
        <v>100</v>
      </c>
      <c r="J409" s="620">
        <f t="shared" si="80"/>
        <v>100</v>
      </c>
    </row>
    <row r="410" spans="1:10" ht="14.4" thickBot="1">
      <c r="A410" s="624" t="s">
        <v>551</v>
      </c>
      <c r="B410" s="725"/>
      <c r="C410" s="601">
        <v>4214</v>
      </c>
      <c r="D410" s="602" t="s">
        <v>256</v>
      </c>
      <c r="E410" s="603">
        <v>300000</v>
      </c>
      <c r="F410" s="603">
        <v>100000</v>
      </c>
      <c r="G410" s="603">
        <v>100000</v>
      </c>
      <c r="H410" s="603">
        <v>100000</v>
      </c>
      <c r="I410" s="604">
        <f t="shared" si="80"/>
        <v>100</v>
      </c>
      <c r="J410" s="623">
        <f t="shared" si="80"/>
        <v>100</v>
      </c>
    </row>
    <row r="411" spans="1:10" ht="14.4" thickTop="1">
      <c r="A411" s="708"/>
      <c r="B411" s="731"/>
      <c r="C411" s="147"/>
      <c r="D411" s="613" t="s">
        <v>571</v>
      </c>
      <c r="E411" s="583"/>
      <c r="F411" s="581"/>
      <c r="G411" s="581"/>
      <c r="H411" s="581"/>
      <c r="I411" s="813">
        <f>AVERAGE(G413/F413*100)</f>
        <v>88.983050847457619</v>
      </c>
      <c r="J411" s="816">
        <v>0</v>
      </c>
    </row>
    <row r="412" spans="1:10" ht="27.6">
      <c r="A412" s="708"/>
      <c r="B412" s="731"/>
      <c r="C412" s="147"/>
      <c r="D412" s="613" t="s">
        <v>258</v>
      </c>
      <c r="E412" s="582"/>
      <c r="F412" s="581"/>
      <c r="G412" s="581"/>
      <c r="H412" s="581"/>
      <c r="I412" s="814"/>
      <c r="J412" s="818"/>
    </row>
    <row r="413" spans="1:10" ht="15.6">
      <c r="A413" s="709"/>
      <c r="B413" s="732"/>
      <c r="C413" s="176"/>
      <c r="D413" s="681" t="s">
        <v>485</v>
      </c>
      <c r="E413" s="674">
        <v>1472500</v>
      </c>
      <c r="F413" s="670">
        <f>SUM(F414)</f>
        <v>2360000</v>
      </c>
      <c r="G413" s="670">
        <f t="shared" ref="F413:H414" si="81">SUM(G414)</f>
        <v>2100000</v>
      </c>
      <c r="H413" s="670">
        <f t="shared" si="81"/>
        <v>900000</v>
      </c>
      <c r="I413" s="814"/>
      <c r="J413" s="818"/>
    </row>
    <row r="414" spans="1:10" ht="13.8">
      <c r="A414" s="564" t="s">
        <v>552</v>
      </c>
      <c r="B414" s="724"/>
      <c r="C414" s="559">
        <v>42</v>
      </c>
      <c r="D414" s="574" t="s">
        <v>255</v>
      </c>
      <c r="E414" s="570">
        <v>1472500</v>
      </c>
      <c r="F414" s="570">
        <f t="shared" si="81"/>
        <v>2360000</v>
      </c>
      <c r="G414" s="570">
        <f t="shared" si="81"/>
        <v>2100000</v>
      </c>
      <c r="H414" s="570">
        <f t="shared" si="81"/>
        <v>900000</v>
      </c>
      <c r="I414" s="592">
        <f t="shared" ref="I414:I420" si="82">AVERAGE(G414/F414*100)</f>
        <v>88.983050847457619</v>
      </c>
      <c r="J414" s="620">
        <v>0</v>
      </c>
    </row>
    <row r="415" spans="1:10" s="671" customFormat="1" ht="15.6">
      <c r="A415" s="560" t="s">
        <v>552</v>
      </c>
      <c r="B415" s="723"/>
      <c r="C415" s="576">
        <v>421</v>
      </c>
      <c r="D415" s="577" t="s">
        <v>98</v>
      </c>
      <c r="E415" s="571">
        <v>1472500</v>
      </c>
      <c r="F415" s="571">
        <f>SUM(F416:F423)</f>
        <v>2360000</v>
      </c>
      <c r="G415" s="571">
        <f>SUM(G416:G423)</f>
        <v>2100000</v>
      </c>
      <c r="H415" s="571">
        <f>SUM(H416:H423)</f>
        <v>900000</v>
      </c>
      <c r="I415" s="592">
        <f t="shared" si="82"/>
        <v>88.983050847457619</v>
      </c>
      <c r="J415" s="620">
        <v>0</v>
      </c>
    </row>
    <row r="416" spans="1:10" s="474" customFormat="1" ht="13.8">
      <c r="A416" s="560" t="s">
        <v>552</v>
      </c>
      <c r="B416" s="723"/>
      <c r="C416" s="576">
        <v>4213</v>
      </c>
      <c r="D416" s="577" t="s">
        <v>637</v>
      </c>
      <c r="E416" s="571">
        <v>1472500</v>
      </c>
      <c r="F416" s="571">
        <v>0</v>
      </c>
      <c r="G416" s="571">
        <v>1000000</v>
      </c>
      <c r="H416" s="571">
        <v>0</v>
      </c>
      <c r="I416" s="592" t="e">
        <f t="shared" si="82"/>
        <v>#DIV/0!</v>
      </c>
      <c r="J416" s="620">
        <v>0</v>
      </c>
    </row>
    <row r="417" spans="1:10" ht="13.8">
      <c r="A417" s="560" t="s">
        <v>552</v>
      </c>
      <c r="B417" s="723"/>
      <c r="C417" s="576">
        <v>4213</v>
      </c>
      <c r="D417" s="577" t="s">
        <v>637</v>
      </c>
      <c r="E417" s="571">
        <v>1472500</v>
      </c>
      <c r="F417" s="571">
        <v>0</v>
      </c>
      <c r="G417" s="571">
        <v>300000</v>
      </c>
      <c r="H417" s="571">
        <v>0</v>
      </c>
      <c r="I417" s="592" t="e">
        <f t="shared" si="82"/>
        <v>#DIV/0!</v>
      </c>
      <c r="J417" s="620">
        <v>0</v>
      </c>
    </row>
    <row r="418" spans="1:10" ht="13.8">
      <c r="A418" s="560" t="s">
        <v>552</v>
      </c>
      <c r="B418" s="723"/>
      <c r="C418" s="576">
        <v>4213</v>
      </c>
      <c r="D418" s="577" t="s">
        <v>627</v>
      </c>
      <c r="E418" s="571">
        <v>1472500</v>
      </c>
      <c r="F418" s="571">
        <v>400000</v>
      </c>
      <c r="G418" s="571">
        <v>0</v>
      </c>
      <c r="H418" s="571">
        <v>0</v>
      </c>
      <c r="I418" s="592">
        <f t="shared" si="82"/>
        <v>0</v>
      </c>
      <c r="J418" s="620">
        <v>0</v>
      </c>
    </row>
    <row r="419" spans="1:10" s="740" customFormat="1" ht="13.8">
      <c r="A419" s="560" t="s">
        <v>552</v>
      </c>
      <c r="B419" s="723"/>
      <c r="C419" s="576">
        <v>4213</v>
      </c>
      <c r="D419" s="577" t="s">
        <v>585</v>
      </c>
      <c r="E419" s="571">
        <v>1472500</v>
      </c>
      <c r="F419" s="571">
        <v>280000</v>
      </c>
      <c r="G419" s="571">
        <v>0</v>
      </c>
      <c r="H419" s="571">
        <v>0</v>
      </c>
      <c r="I419" s="592">
        <f t="shared" si="82"/>
        <v>0</v>
      </c>
      <c r="J419" s="620">
        <v>0</v>
      </c>
    </row>
    <row r="420" spans="1:10" ht="13.8">
      <c r="A420" s="560" t="s">
        <v>552</v>
      </c>
      <c r="B420" s="723"/>
      <c r="C420" s="576">
        <v>4213</v>
      </c>
      <c r="D420" s="577" t="s">
        <v>586</v>
      </c>
      <c r="E420" s="571">
        <v>1472500</v>
      </c>
      <c r="F420" s="571">
        <v>280000</v>
      </c>
      <c r="G420" s="571">
        <v>0</v>
      </c>
      <c r="H420" s="571">
        <v>0</v>
      </c>
      <c r="I420" s="592">
        <f t="shared" si="82"/>
        <v>0</v>
      </c>
      <c r="J420" s="620">
        <v>0</v>
      </c>
    </row>
    <row r="421" spans="1:10" ht="13.8">
      <c r="A421" s="560" t="s">
        <v>552</v>
      </c>
      <c r="B421" s="723"/>
      <c r="C421" s="576">
        <v>4213</v>
      </c>
      <c r="D421" s="577" t="s">
        <v>626</v>
      </c>
      <c r="E421" s="571">
        <v>1472500</v>
      </c>
      <c r="F421" s="571">
        <v>400000</v>
      </c>
      <c r="G421" s="571">
        <v>0</v>
      </c>
      <c r="H421" s="571">
        <v>0</v>
      </c>
      <c r="I421" s="592">
        <f>AVERAGE(G421/F421*100)</f>
        <v>0</v>
      </c>
      <c r="J421" s="620">
        <v>0</v>
      </c>
    </row>
    <row r="422" spans="1:10" ht="13.8">
      <c r="A422" s="560" t="s">
        <v>552</v>
      </c>
      <c r="B422" s="723"/>
      <c r="C422" s="576">
        <v>4213</v>
      </c>
      <c r="D422" s="577" t="s">
        <v>636</v>
      </c>
      <c r="E422" s="571">
        <v>1472500</v>
      </c>
      <c r="F422" s="571">
        <v>1000000</v>
      </c>
      <c r="G422" s="571">
        <v>0</v>
      </c>
      <c r="H422" s="571">
        <v>0</v>
      </c>
      <c r="I422" s="592">
        <f>AVERAGE(G422/F422*100)</f>
        <v>0</v>
      </c>
      <c r="J422" s="620">
        <v>0</v>
      </c>
    </row>
    <row r="423" spans="1:10" s="671" customFormat="1" ht="16.2" thickBot="1">
      <c r="A423" s="688" t="s">
        <v>552</v>
      </c>
      <c r="B423" s="733"/>
      <c r="C423" s="689">
        <v>4213</v>
      </c>
      <c r="D423" s="690" t="s">
        <v>578</v>
      </c>
      <c r="E423" s="691">
        <v>1472500</v>
      </c>
      <c r="F423" s="691">
        <v>0</v>
      </c>
      <c r="G423" s="691">
        <v>800000</v>
      </c>
      <c r="H423" s="691">
        <v>900000</v>
      </c>
      <c r="I423" s="604">
        <v>0</v>
      </c>
      <c r="J423" s="623">
        <f>AVERAGE(H423/G423*100)</f>
        <v>112.5</v>
      </c>
    </row>
    <row r="424" spans="1:10" s="474" customFormat="1" ht="28.2" thickTop="1">
      <c r="A424" s="618"/>
      <c r="B424" s="728"/>
      <c r="C424" s="607"/>
      <c r="D424" s="613" t="s">
        <v>251</v>
      </c>
      <c r="E424" s="583"/>
      <c r="F424" s="581"/>
      <c r="G424" s="581"/>
      <c r="H424" s="581"/>
      <c r="I424" s="813">
        <f>AVERAGE(G426/F426*100)</f>
        <v>233.33333333333334</v>
      </c>
      <c r="J424" s="816">
        <f>AVERAGE(H426/G426*100)</f>
        <v>214.28571428571428</v>
      </c>
    </row>
    <row r="425" spans="1:10" ht="13.8">
      <c r="A425" s="618"/>
      <c r="B425" s="728"/>
      <c r="C425" s="607"/>
      <c r="D425" s="612" t="s">
        <v>257</v>
      </c>
      <c r="E425" s="582"/>
      <c r="F425" s="581"/>
      <c r="G425" s="581"/>
      <c r="H425" s="581"/>
      <c r="I425" s="814"/>
      <c r="J425" s="818"/>
    </row>
    <row r="426" spans="1:10" ht="31.2">
      <c r="A426" s="672"/>
      <c r="B426" s="729"/>
      <c r="C426" s="673"/>
      <c r="D426" s="681" t="s">
        <v>570</v>
      </c>
      <c r="E426" s="674">
        <v>300000</v>
      </c>
      <c r="F426" s="670">
        <f t="shared" ref="F426:H427" si="83">SUM(F427)</f>
        <v>150000</v>
      </c>
      <c r="G426" s="670">
        <f t="shared" si="83"/>
        <v>350000</v>
      </c>
      <c r="H426" s="670">
        <f t="shared" si="83"/>
        <v>750000</v>
      </c>
      <c r="I426" s="814"/>
      <c r="J426" s="818"/>
    </row>
    <row r="427" spans="1:10" ht="13.8">
      <c r="A427" s="564" t="s">
        <v>553</v>
      </c>
      <c r="B427" s="724"/>
      <c r="C427" s="559">
        <v>38</v>
      </c>
      <c r="D427" s="574" t="s">
        <v>130</v>
      </c>
      <c r="E427" s="570">
        <v>300000</v>
      </c>
      <c r="F427" s="570">
        <f t="shared" si="83"/>
        <v>150000</v>
      </c>
      <c r="G427" s="570">
        <f t="shared" si="83"/>
        <v>350000</v>
      </c>
      <c r="H427" s="570">
        <f t="shared" si="83"/>
        <v>750000</v>
      </c>
      <c r="I427" s="592">
        <f t="shared" ref="I427:J430" si="84">AVERAGE(G427/F427*100)</f>
        <v>233.33333333333334</v>
      </c>
      <c r="J427" s="620">
        <f t="shared" si="84"/>
        <v>214.28571428571428</v>
      </c>
    </row>
    <row r="428" spans="1:10" ht="13.8">
      <c r="A428" s="560" t="s">
        <v>553</v>
      </c>
      <c r="B428" s="723"/>
      <c r="C428" s="576">
        <v>386</v>
      </c>
      <c r="D428" s="577" t="s">
        <v>267</v>
      </c>
      <c r="E428" s="571">
        <v>300000</v>
      </c>
      <c r="F428" s="571">
        <f>SUM(F429+F430)</f>
        <v>150000</v>
      </c>
      <c r="G428" s="571">
        <f>SUM(G429+G430)</f>
        <v>350000</v>
      </c>
      <c r="H428" s="571">
        <f>SUM(H429+H430)</f>
        <v>750000</v>
      </c>
      <c r="I428" s="592">
        <f t="shared" si="84"/>
        <v>233.33333333333334</v>
      </c>
      <c r="J428" s="620">
        <f t="shared" si="84"/>
        <v>214.28571428571428</v>
      </c>
    </row>
    <row r="429" spans="1:10" ht="27.6">
      <c r="A429" s="560" t="s">
        <v>553</v>
      </c>
      <c r="B429" s="730"/>
      <c r="C429" s="616">
        <v>3861</v>
      </c>
      <c r="D429" s="579" t="s">
        <v>594</v>
      </c>
      <c r="E429" s="568">
        <v>300000</v>
      </c>
      <c r="F429" s="568">
        <v>100000</v>
      </c>
      <c r="G429" s="568">
        <v>150000</v>
      </c>
      <c r="H429" s="568">
        <v>150000</v>
      </c>
      <c r="I429" s="597">
        <f t="shared" si="84"/>
        <v>150</v>
      </c>
      <c r="J429" s="625">
        <f t="shared" si="84"/>
        <v>100</v>
      </c>
    </row>
    <row r="430" spans="1:10" ht="28.2" thickBot="1">
      <c r="A430" s="624" t="s">
        <v>553</v>
      </c>
      <c r="B430" s="725"/>
      <c r="C430" s="601">
        <v>3861</v>
      </c>
      <c r="D430" s="602" t="s">
        <v>595</v>
      </c>
      <c r="E430" s="603">
        <v>300000</v>
      </c>
      <c r="F430" s="603">
        <v>50000</v>
      </c>
      <c r="G430" s="603">
        <v>200000</v>
      </c>
      <c r="H430" s="603">
        <v>600000</v>
      </c>
      <c r="I430" s="604">
        <f t="shared" si="84"/>
        <v>400</v>
      </c>
      <c r="J430" s="623">
        <f t="shared" si="84"/>
        <v>300</v>
      </c>
    </row>
    <row r="431" spans="1:10" s="671" customFormat="1" ht="16.2" thickTop="1">
      <c r="A431" s="708"/>
      <c r="B431" s="731"/>
      <c r="C431" s="147"/>
      <c r="D431" s="613" t="s">
        <v>571</v>
      </c>
      <c r="E431" s="583"/>
      <c r="F431" s="581"/>
      <c r="G431" s="581"/>
      <c r="H431" s="581"/>
      <c r="I431" s="813">
        <f>AVERAGE(G433/F433*100)</f>
        <v>0</v>
      </c>
      <c r="J431" s="816" t="e">
        <f>AVERAGE(H433/G433*100)</f>
        <v>#DIV/0!</v>
      </c>
    </row>
    <row r="432" spans="1:10" s="474" customFormat="1" ht="13.8">
      <c r="A432" s="708"/>
      <c r="B432" s="731"/>
      <c r="C432" s="147"/>
      <c r="D432" s="612" t="s">
        <v>257</v>
      </c>
      <c r="E432" s="582"/>
      <c r="F432" s="581"/>
      <c r="G432" s="581"/>
      <c r="H432" s="581"/>
      <c r="I432" s="814"/>
      <c r="J432" s="818"/>
    </row>
    <row r="433" spans="1:10" ht="31.2">
      <c r="A433" s="709"/>
      <c r="B433" s="732"/>
      <c r="C433" s="176"/>
      <c r="D433" s="681" t="s">
        <v>635</v>
      </c>
      <c r="E433" s="674">
        <v>300000</v>
      </c>
      <c r="F433" s="670">
        <f>SUM(F434)</f>
        <v>180000</v>
      </c>
      <c r="G433" s="670">
        <f t="shared" ref="G433:H435" si="85">SUM(G434)</f>
        <v>0</v>
      </c>
      <c r="H433" s="670">
        <f t="shared" si="85"/>
        <v>0</v>
      </c>
      <c r="I433" s="814"/>
      <c r="J433" s="818"/>
    </row>
    <row r="434" spans="1:10" ht="13.8">
      <c r="A434" s="564" t="s">
        <v>638</v>
      </c>
      <c r="B434" s="724"/>
      <c r="C434" s="559">
        <v>45</v>
      </c>
      <c r="D434" s="578" t="s">
        <v>590</v>
      </c>
      <c r="E434" s="570">
        <v>300000</v>
      </c>
      <c r="F434" s="570">
        <f>SUM(F435)</f>
        <v>180000</v>
      </c>
      <c r="G434" s="570">
        <f t="shared" si="85"/>
        <v>0</v>
      </c>
      <c r="H434" s="570">
        <f t="shared" si="85"/>
        <v>0</v>
      </c>
      <c r="I434" s="592">
        <f t="shared" ref="I434:J436" si="86">AVERAGE(G434/F434*100)</f>
        <v>0</v>
      </c>
      <c r="J434" s="620" t="e">
        <f t="shared" si="86"/>
        <v>#DIV/0!</v>
      </c>
    </row>
    <row r="435" spans="1:10" ht="13.8">
      <c r="A435" s="560" t="s">
        <v>638</v>
      </c>
      <c r="B435" s="723"/>
      <c r="C435" s="576">
        <v>451</v>
      </c>
      <c r="D435" s="577" t="s">
        <v>104</v>
      </c>
      <c r="E435" s="571">
        <v>300000</v>
      </c>
      <c r="F435" s="571">
        <f>SUM(F436)</f>
        <v>180000</v>
      </c>
      <c r="G435" s="571">
        <f t="shared" si="85"/>
        <v>0</v>
      </c>
      <c r="H435" s="571">
        <f t="shared" si="85"/>
        <v>0</v>
      </c>
      <c r="I435" s="592">
        <f t="shared" si="86"/>
        <v>0</v>
      </c>
      <c r="J435" s="620" t="e">
        <f t="shared" si="86"/>
        <v>#DIV/0!</v>
      </c>
    </row>
    <row r="436" spans="1:10" ht="14.4" thickBot="1">
      <c r="A436" s="624" t="s">
        <v>638</v>
      </c>
      <c r="B436" s="725"/>
      <c r="C436" s="601">
        <v>4511</v>
      </c>
      <c r="D436" s="602" t="s">
        <v>104</v>
      </c>
      <c r="E436" s="603">
        <v>300000</v>
      </c>
      <c r="F436" s="603">
        <v>180000</v>
      </c>
      <c r="G436" s="603">
        <v>0</v>
      </c>
      <c r="H436" s="603">
        <v>0</v>
      </c>
      <c r="I436" s="604">
        <f t="shared" si="86"/>
        <v>0</v>
      </c>
      <c r="J436" s="623" t="e">
        <f t="shared" si="86"/>
        <v>#DIV/0!</v>
      </c>
    </row>
    <row r="437" spans="1:10" s="671" customFormat="1" ht="16.2" thickTop="1">
      <c r="A437" s="708"/>
      <c r="B437" s="731"/>
      <c r="C437" s="147"/>
      <c r="D437" s="613" t="s">
        <v>571</v>
      </c>
      <c r="E437" s="583"/>
      <c r="F437" s="581"/>
      <c r="G437" s="581"/>
      <c r="H437" s="581"/>
      <c r="I437" s="813">
        <f>AVERAGE(G439/F439*100)</f>
        <v>66.666666666666657</v>
      </c>
      <c r="J437" s="816">
        <f>AVERAGE(H439/G439*100)</f>
        <v>100</v>
      </c>
    </row>
    <row r="438" spans="1:10" s="474" customFormat="1" ht="13.8">
      <c r="A438" s="708"/>
      <c r="B438" s="731"/>
      <c r="C438" s="147"/>
      <c r="D438" s="612" t="s">
        <v>257</v>
      </c>
      <c r="E438" s="582"/>
      <c r="F438" s="581"/>
      <c r="G438" s="581"/>
      <c r="H438" s="581"/>
      <c r="I438" s="814"/>
      <c r="J438" s="818"/>
    </row>
    <row r="439" spans="1:10" ht="31.2">
      <c r="A439" s="709"/>
      <c r="B439" s="732"/>
      <c r="C439" s="176"/>
      <c r="D439" s="681" t="s">
        <v>659</v>
      </c>
      <c r="E439" s="674">
        <v>300000</v>
      </c>
      <c r="F439" s="670">
        <f>SUM(F440)</f>
        <v>600000</v>
      </c>
      <c r="G439" s="670">
        <f t="shared" ref="G439:H441" si="87">SUM(G440)</f>
        <v>400000</v>
      </c>
      <c r="H439" s="670">
        <f t="shared" si="87"/>
        <v>400000</v>
      </c>
      <c r="I439" s="814"/>
      <c r="J439" s="818"/>
    </row>
    <row r="440" spans="1:10" ht="13.8">
      <c r="A440" s="564" t="s">
        <v>645</v>
      </c>
      <c r="B440" s="724"/>
      <c r="C440" s="559">
        <v>42</v>
      </c>
      <c r="D440" s="574" t="s">
        <v>255</v>
      </c>
      <c r="E440" s="570">
        <v>300000</v>
      </c>
      <c r="F440" s="570">
        <f>SUM(F441)</f>
        <v>600000</v>
      </c>
      <c r="G440" s="570">
        <f t="shared" si="87"/>
        <v>400000</v>
      </c>
      <c r="H440" s="570">
        <f t="shared" si="87"/>
        <v>400000</v>
      </c>
      <c r="I440" s="592">
        <f t="shared" ref="I440:J443" si="88">AVERAGE(G440/F440*100)</f>
        <v>66.666666666666657</v>
      </c>
      <c r="J440" s="620">
        <f t="shared" si="88"/>
        <v>100</v>
      </c>
    </row>
    <row r="441" spans="1:10" ht="13.8">
      <c r="A441" s="560" t="s">
        <v>645</v>
      </c>
      <c r="B441" s="723"/>
      <c r="C441" s="576">
        <v>421</v>
      </c>
      <c r="D441" s="577" t="s">
        <v>98</v>
      </c>
      <c r="E441" s="571">
        <v>300000</v>
      </c>
      <c r="F441" s="571">
        <f>SUM(F442)</f>
        <v>600000</v>
      </c>
      <c r="G441" s="571">
        <f t="shared" si="87"/>
        <v>400000</v>
      </c>
      <c r="H441" s="571">
        <f t="shared" si="87"/>
        <v>400000</v>
      </c>
      <c r="I441" s="592">
        <f t="shared" si="88"/>
        <v>66.666666666666657</v>
      </c>
      <c r="J441" s="620">
        <f t="shared" si="88"/>
        <v>100</v>
      </c>
    </row>
    <row r="442" spans="1:10" ht="14.4" thickBot="1">
      <c r="A442" s="624" t="s">
        <v>645</v>
      </c>
      <c r="B442" s="725"/>
      <c r="C442" s="601">
        <v>4214</v>
      </c>
      <c r="D442" s="602" t="s">
        <v>256</v>
      </c>
      <c r="E442" s="603">
        <v>300000</v>
      </c>
      <c r="F442" s="603">
        <f>40000+560000</f>
        <v>600000</v>
      </c>
      <c r="G442" s="603">
        <v>400000</v>
      </c>
      <c r="H442" s="603">
        <v>400000</v>
      </c>
      <c r="I442" s="604">
        <f t="shared" si="88"/>
        <v>66.666666666666657</v>
      </c>
      <c r="J442" s="623">
        <f t="shared" si="88"/>
        <v>100</v>
      </c>
    </row>
    <row r="443" spans="1:10" s="671" customFormat="1" ht="18.600000000000001" thickTop="1" thickBot="1">
      <c r="A443" s="821" t="s">
        <v>508</v>
      </c>
      <c r="B443" s="822"/>
      <c r="C443" s="822"/>
      <c r="D443" s="823"/>
      <c r="E443" s="649" t="e">
        <f>SUM(E446+#REF!+E454+E460+E466+E474+E483+E495+#REF!+E509)</f>
        <v>#REF!</v>
      </c>
      <c r="F443" s="649">
        <f>SUM(F446+F454+F460+F466+F474+F483+F495+F502+F509+F516+F522+F529+F535)</f>
        <v>4005000</v>
      </c>
      <c r="G443" s="649">
        <f t="shared" ref="G443:H443" si="89">SUM(G446+G454+G460+G466+G474+G483+G495+G502+G509+G516+G522+G529+G535)</f>
        <v>1945000</v>
      </c>
      <c r="H443" s="649">
        <f t="shared" si="89"/>
        <v>4975000</v>
      </c>
      <c r="I443" s="655">
        <f t="shared" si="88"/>
        <v>48.564294631710361</v>
      </c>
      <c r="J443" s="656">
        <f t="shared" si="88"/>
        <v>255.78406169665811</v>
      </c>
    </row>
    <row r="444" spans="1:10" s="474" customFormat="1" ht="27.6">
      <c r="A444" s="618"/>
      <c r="B444" s="607"/>
      <c r="C444" s="607"/>
      <c r="D444" s="613" t="s">
        <v>251</v>
      </c>
      <c r="E444" s="583"/>
      <c r="F444" s="581"/>
      <c r="G444" s="581"/>
      <c r="H444" s="581"/>
      <c r="I444" s="813">
        <f>AVERAGE(G446/F446*100)</f>
        <v>108.69565217391303</v>
      </c>
      <c r="J444" s="816">
        <f>AVERAGE(H446/G446*100)</f>
        <v>132</v>
      </c>
    </row>
    <row r="445" spans="1:10" ht="13.8">
      <c r="A445" s="618"/>
      <c r="B445" s="607"/>
      <c r="C445" s="607"/>
      <c r="D445" s="613" t="s">
        <v>200</v>
      </c>
      <c r="E445" s="582"/>
      <c r="F445" s="581"/>
      <c r="G445" s="581"/>
      <c r="H445" s="581"/>
      <c r="I445" s="814"/>
      <c r="J445" s="818"/>
    </row>
    <row r="446" spans="1:10" ht="15.6">
      <c r="A446" s="672"/>
      <c r="B446" s="673"/>
      <c r="C446" s="673"/>
      <c r="D446" s="681" t="s">
        <v>486</v>
      </c>
      <c r="E446" s="674">
        <v>247000</v>
      </c>
      <c r="F446" s="670">
        <f>SUM(F447)</f>
        <v>230000</v>
      </c>
      <c r="G446" s="670">
        <f>SUM(G447)</f>
        <v>250000</v>
      </c>
      <c r="H446" s="670">
        <f>SUM(H447)</f>
        <v>330000</v>
      </c>
      <c r="I446" s="814"/>
      <c r="J446" s="818"/>
    </row>
    <row r="447" spans="1:10" ht="13.8">
      <c r="A447" s="564" t="s">
        <v>554</v>
      </c>
      <c r="B447" s="724"/>
      <c r="C447" s="559">
        <v>32</v>
      </c>
      <c r="D447" s="574" t="s">
        <v>48</v>
      </c>
      <c r="E447" s="570">
        <v>247000</v>
      </c>
      <c r="F447" s="570">
        <f>SUM(F448+F450)</f>
        <v>230000</v>
      </c>
      <c r="G447" s="570">
        <f>SUM(G448+G450)</f>
        <v>250000</v>
      </c>
      <c r="H447" s="570">
        <f>SUM(H448+H450)</f>
        <v>330000</v>
      </c>
      <c r="I447" s="592">
        <f t="shared" ref="I447:J451" si="90">AVERAGE(G447/F447*100)</f>
        <v>108.69565217391303</v>
      </c>
      <c r="J447" s="620">
        <f t="shared" si="90"/>
        <v>132</v>
      </c>
    </row>
    <row r="448" spans="1:10" ht="13.8">
      <c r="A448" s="560" t="s">
        <v>554</v>
      </c>
      <c r="B448" s="723"/>
      <c r="C448" s="576">
        <v>322</v>
      </c>
      <c r="D448" s="577" t="s">
        <v>53</v>
      </c>
      <c r="E448" s="571">
        <v>30000</v>
      </c>
      <c r="F448" s="571">
        <f>SUM(F449)</f>
        <v>30000</v>
      </c>
      <c r="G448" s="571">
        <f>SUM(G449)</f>
        <v>30000</v>
      </c>
      <c r="H448" s="571">
        <f>SUM(H449)</f>
        <v>30000</v>
      </c>
      <c r="I448" s="592">
        <f t="shared" si="90"/>
        <v>100</v>
      </c>
      <c r="J448" s="620">
        <f t="shared" si="90"/>
        <v>100</v>
      </c>
    </row>
    <row r="449" spans="1:10" s="671" customFormat="1" ht="15.6">
      <c r="A449" s="560" t="s">
        <v>554</v>
      </c>
      <c r="B449" s="723"/>
      <c r="C449" s="576">
        <v>3224</v>
      </c>
      <c r="D449" s="577" t="s">
        <v>194</v>
      </c>
      <c r="E449" s="571">
        <v>30000</v>
      </c>
      <c r="F449" s="571">
        <v>30000</v>
      </c>
      <c r="G449" s="571">
        <v>30000</v>
      </c>
      <c r="H449" s="571">
        <v>30000</v>
      </c>
      <c r="I449" s="592">
        <f t="shared" si="90"/>
        <v>100</v>
      </c>
      <c r="J449" s="620">
        <f t="shared" si="90"/>
        <v>100</v>
      </c>
    </row>
    <row r="450" spans="1:10" s="474" customFormat="1" ht="13.8">
      <c r="A450" s="560" t="s">
        <v>554</v>
      </c>
      <c r="B450" s="723"/>
      <c r="C450" s="576">
        <v>323</v>
      </c>
      <c r="D450" s="577" t="s">
        <v>57</v>
      </c>
      <c r="E450" s="571">
        <v>217000</v>
      </c>
      <c r="F450" s="571">
        <f>SUM(F451)</f>
        <v>200000</v>
      </c>
      <c r="G450" s="571">
        <f>SUM(G451)</f>
        <v>220000</v>
      </c>
      <c r="H450" s="571">
        <f>SUM(H451)</f>
        <v>300000</v>
      </c>
      <c r="I450" s="592">
        <f t="shared" si="90"/>
        <v>110.00000000000001</v>
      </c>
      <c r="J450" s="620">
        <f t="shared" si="90"/>
        <v>136.36363636363635</v>
      </c>
    </row>
    <row r="451" spans="1:10" ht="14.4" thickBot="1">
      <c r="A451" s="624" t="s">
        <v>554</v>
      </c>
      <c r="B451" s="725"/>
      <c r="C451" s="601">
        <v>3232</v>
      </c>
      <c r="D451" s="602" t="s">
        <v>247</v>
      </c>
      <c r="E451" s="603">
        <v>217000</v>
      </c>
      <c r="F451" s="603">
        <v>200000</v>
      </c>
      <c r="G451" s="603">
        <v>220000</v>
      </c>
      <c r="H451" s="603">
        <v>300000</v>
      </c>
      <c r="I451" s="604">
        <f t="shared" si="90"/>
        <v>110.00000000000001</v>
      </c>
      <c r="J451" s="623">
        <f t="shared" si="90"/>
        <v>136.36363636363635</v>
      </c>
    </row>
    <row r="452" spans="1:10" ht="28.2" thickTop="1">
      <c r="A452" s="708"/>
      <c r="B452" s="731"/>
      <c r="C452" s="147"/>
      <c r="D452" s="613" t="s">
        <v>251</v>
      </c>
      <c r="E452" s="583"/>
      <c r="F452" s="581"/>
      <c r="G452" s="581"/>
      <c r="H452" s="581"/>
      <c r="I452" s="813">
        <f>AVERAGE(G454/F454*100)</f>
        <v>0</v>
      </c>
      <c r="J452" s="816">
        <v>0</v>
      </c>
    </row>
    <row r="453" spans="1:10" ht="13.8">
      <c r="A453" s="708"/>
      <c r="B453" s="731"/>
      <c r="C453" s="147"/>
      <c r="D453" s="613" t="s">
        <v>259</v>
      </c>
      <c r="E453" s="582"/>
      <c r="F453" s="581"/>
      <c r="G453" s="581"/>
      <c r="H453" s="581"/>
      <c r="I453" s="814"/>
      <c r="J453" s="818"/>
    </row>
    <row r="454" spans="1:10" ht="31.2">
      <c r="A454" s="709"/>
      <c r="B454" s="732"/>
      <c r="C454" s="176"/>
      <c r="D454" s="681" t="s">
        <v>644</v>
      </c>
      <c r="E454" s="674">
        <v>760000</v>
      </c>
      <c r="F454" s="670">
        <f>SUM(F455)</f>
        <v>500000</v>
      </c>
      <c r="G454" s="670">
        <f t="shared" ref="G454:H456" si="91">SUM(G455)</f>
        <v>0</v>
      </c>
      <c r="H454" s="670">
        <f t="shared" si="91"/>
        <v>0</v>
      </c>
      <c r="I454" s="814"/>
      <c r="J454" s="818"/>
    </row>
    <row r="455" spans="1:10" s="671" customFormat="1" ht="15.6">
      <c r="A455" s="564" t="s">
        <v>555</v>
      </c>
      <c r="B455" s="724"/>
      <c r="C455" s="559">
        <v>42</v>
      </c>
      <c r="D455" s="574" t="s">
        <v>255</v>
      </c>
      <c r="E455" s="570">
        <v>760000</v>
      </c>
      <c r="F455" s="570">
        <f>SUM(F456)</f>
        <v>500000</v>
      </c>
      <c r="G455" s="570">
        <f t="shared" si="91"/>
        <v>0</v>
      </c>
      <c r="H455" s="570">
        <f t="shared" si="91"/>
        <v>0</v>
      </c>
      <c r="I455" s="592">
        <f>AVERAGE(G455/F455*100)</f>
        <v>0</v>
      </c>
      <c r="J455" s="620">
        <v>0</v>
      </c>
    </row>
    <row r="456" spans="1:10" s="474" customFormat="1" ht="13.8">
      <c r="A456" s="560" t="s">
        <v>555</v>
      </c>
      <c r="B456" s="723"/>
      <c r="C456" s="576">
        <v>421</v>
      </c>
      <c r="D456" s="577" t="s">
        <v>98</v>
      </c>
      <c r="E456" s="571">
        <v>760000</v>
      </c>
      <c r="F456" s="571">
        <f>SUM(F457)</f>
        <v>500000</v>
      </c>
      <c r="G456" s="571">
        <f t="shared" si="91"/>
        <v>0</v>
      </c>
      <c r="H456" s="571">
        <f t="shared" si="91"/>
        <v>0</v>
      </c>
      <c r="I456" s="592">
        <f>AVERAGE(G456/F456*100)</f>
        <v>0</v>
      </c>
      <c r="J456" s="620">
        <v>0</v>
      </c>
    </row>
    <row r="457" spans="1:10" ht="14.4" thickBot="1">
      <c r="A457" s="624" t="s">
        <v>555</v>
      </c>
      <c r="B457" s="725"/>
      <c r="C457" s="601">
        <v>4214</v>
      </c>
      <c r="D457" s="602" t="s">
        <v>121</v>
      </c>
      <c r="E457" s="603">
        <v>760000</v>
      </c>
      <c r="F457" s="603">
        <v>500000</v>
      </c>
      <c r="G457" s="603">
        <v>0</v>
      </c>
      <c r="H457" s="603">
        <v>0</v>
      </c>
      <c r="I457" s="604">
        <f>AVERAGE(G457/F457*100)</f>
        <v>0</v>
      </c>
      <c r="J457" s="623">
        <v>0</v>
      </c>
    </row>
    <row r="458" spans="1:10" ht="28.2" thickTop="1">
      <c r="A458" s="618"/>
      <c r="B458" s="728"/>
      <c r="C458" s="607"/>
      <c r="D458" s="613" t="s">
        <v>251</v>
      </c>
      <c r="E458" s="583"/>
      <c r="F458" s="581"/>
      <c r="G458" s="581"/>
      <c r="H458" s="581"/>
      <c r="I458" s="813">
        <f>AVERAGE(G460/F460*100)</f>
        <v>333.33333333333337</v>
      </c>
      <c r="J458" s="816">
        <f>AVERAGE(H460/G460*100)</f>
        <v>60</v>
      </c>
    </row>
    <row r="459" spans="1:10" ht="13.8">
      <c r="A459" s="618"/>
      <c r="B459" s="728"/>
      <c r="C459" s="607"/>
      <c r="D459" s="613" t="s">
        <v>261</v>
      </c>
      <c r="E459" s="582"/>
      <c r="F459" s="581"/>
      <c r="G459" s="581"/>
      <c r="H459" s="581"/>
      <c r="I459" s="814"/>
      <c r="J459" s="818"/>
    </row>
    <row r="460" spans="1:10" s="671" customFormat="1" ht="15.6">
      <c r="A460" s="672"/>
      <c r="B460" s="729"/>
      <c r="C460" s="673"/>
      <c r="D460" s="681" t="s">
        <v>487</v>
      </c>
      <c r="E460" s="674">
        <v>256000</v>
      </c>
      <c r="F460" s="670">
        <f>SUM(F461)</f>
        <v>150000</v>
      </c>
      <c r="G460" s="670">
        <f t="shared" ref="G460:H462" si="92">SUM(G461)</f>
        <v>500000</v>
      </c>
      <c r="H460" s="670">
        <f t="shared" si="92"/>
        <v>300000</v>
      </c>
      <c r="I460" s="814"/>
      <c r="J460" s="818"/>
    </row>
    <row r="461" spans="1:10" s="474" customFormat="1" ht="13.8">
      <c r="A461" s="564" t="s">
        <v>556</v>
      </c>
      <c r="B461" s="724"/>
      <c r="C461" s="559">
        <v>42</v>
      </c>
      <c r="D461" s="574" t="s">
        <v>255</v>
      </c>
      <c r="E461" s="570">
        <v>256000</v>
      </c>
      <c r="F461" s="570">
        <f>SUM(F462)</f>
        <v>150000</v>
      </c>
      <c r="G461" s="570">
        <f t="shared" si="92"/>
        <v>500000</v>
      </c>
      <c r="H461" s="570">
        <f t="shared" si="92"/>
        <v>300000</v>
      </c>
      <c r="I461" s="592">
        <f t="shared" ref="I461:J463" si="93">AVERAGE(G461/F461*100)</f>
        <v>333.33333333333337</v>
      </c>
      <c r="J461" s="620">
        <f t="shared" si="93"/>
        <v>60</v>
      </c>
    </row>
    <row r="462" spans="1:10" ht="13.8">
      <c r="A462" s="560" t="s">
        <v>556</v>
      </c>
      <c r="B462" s="723"/>
      <c r="C462" s="576">
        <v>421</v>
      </c>
      <c r="D462" s="577" t="s">
        <v>98</v>
      </c>
      <c r="E462" s="571">
        <v>256000</v>
      </c>
      <c r="F462" s="571">
        <f>SUM(F463)</f>
        <v>150000</v>
      </c>
      <c r="G462" s="571">
        <f t="shared" si="92"/>
        <v>500000</v>
      </c>
      <c r="H462" s="571">
        <f t="shared" si="92"/>
        <v>300000</v>
      </c>
      <c r="I462" s="592">
        <f t="shared" si="93"/>
        <v>333.33333333333337</v>
      </c>
      <c r="J462" s="620">
        <f t="shared" si="93"/>
        <v>60</v>
      </c>
    </row>
    <row r="463" spans="1:10" ht="14.4" thickBot="1">
      <c r="A463" s="624" t="s">
        <v>556</v>
      </c>
      <c r="B463" s="725"/>
      <c r="C463" s="601">
        <v>4214</v>
      </c>
      <c r="D463" s="602" t="s">
        <v>256</v>
      </c>
      <c r="E463" s="603">
        <v>256000</v>
      </c>
      <c r="F463" s="603">
        <v>150000</v>
      </c>
      <c r="G463" s="603">
        <v>500000</v>
      </c>
      <c r="H463" s="603">
        <v>300000</v>
      </c>
      <c r="I463" s="604">
        <f t="shared" si="93"/>
        <v>333.33333333333337</v>
      </c>
      <c r="J463" s="623">
        <f t="shared" si="93"/>
        <v>60</v>
      </c>
    </row>
    <row r="464" spans="1:10" s="474" customFormat="1" ht="14.4" thickTop="1">
      <c r="A464" s="618"/>
      <c r="B464" s="728"/>
      <c r="C464" s="607"/>
      <c r="D464" s="613" t="s">
        <v>432</v>
      </c>
      <c r="E464" s="583"/>
      <c r="F464" s="581"/>
      <c r="G464" s="581"/>
      <c r="H464" s="581"/>
      <c r="I464" s="813">
        <f>AVERAGE(G466/F466*100)</f>
        <v>200</v>
      </c>
      <c r="J464" s="816">
        <f>AVERAGE(H466/G466*100)</f>
        <v>100</v>
      </c>
    </row>
    <row r="465" spans="1:10" ht="27.6">
      <c r="A465" s="618"/>
      <c r="B465" s="728"/>
      <c r="C465" s="607"/>
      <c r="D465" s="613" t="s">
        <v>431</v>
      </c>
      <c r="E465" s="582"/>
      <c r="F465" s="581"/>
      <c r="G465" s="581"/>
      <c r="H465" s="581"/>
      <c r="I465" s="814"/>
      <c r="J465" s="818"/>
    </row>
    <row r="466" spans="1:10" ht="15.6">
      <c r="A466" s="672"/>
      <c r="B466" s="729"/>
      <c r="C466" s="673"/>
      <c r="D466" s="681" t="s">
        <v>624</v>
      </c>
      <c r="E466" s="674">
        <v>249000</v>
      </c>
      <c r="F466" s="670">
        <f t="shared" ref="F466:H467" si="94">SUM(F467)</f>
        <v>50000</v>
      </c>
      <c r="G466" s="670">
        <f t="shared" si="94"/>
        <v>100000</v>
      </c>
      <c r="H466" s="670">
        <f t="shared" si="94"/>
        <v>100000</v>
      </c>
      <c r="I466" s="814"/>
      <c r="J466" s="818"/>
    </row>
    <row r="467" spans="1:10" ht="13.8">
      <c r="A467" s="564" t="s">
        <v>557</v>
      </c>
      <c r="B467" s="724"/>
      <c r="C467" s="559">
        <v>42</v>
      </c>
      <c r="D467" s="574" t="s">
        <v>255</v>
      </c>
      <c r="E467" s="570">
        <v>249000</v>
      </c>
      <c r="F467" s="570">
        <f t="shared" si="94"/>
        <v>50000</v>
      </c>
      <c r="G467" s="570">
        <f t="shared" si="94"/>
        <v>100000</v>
      </c>
      <c r="H467" s="570">
        <f t="shared" si="94"/>
        <v>100000</v>
      </c>
      <c r="I467" s="592">
        <f>AVERAGE(G467/F467*100)</f>
        <v>200</v>
      </c>
      <c r="J467" s="620">
        <f>AVERAGE(H467/G467*100)</f>
        <v>100</v>
      </c>
    </row>
    <row r="468" spans="1:10" ht="13.8">
      <c r="A468" s="560" t="s">
        <v>557</v>
      </c>
      <c r="B468" s="723"/>
      <c r="C468" s="576">
        <v>421</v>
      </c>
      <c r="D468" s="577" t="s">
        <v>98</v>
      </c>
      <c r="E468" s="571">
        <v>249000</v>
      </c>
      <c r="F468" s="571">
        <f>SUM(F469+F470+F471)</f>
        <v>50000</v>
      </c>
      <c r="G468" s="571">
        <f>SUM(G469+G470)</f>
        <v>100000</v>
      </c>
      <c r="H468" s="571">
        <f>SUM(H469+H470)</f>
        <v>100000</v>
      </c>
      <c r="I468" s="592">
        <f t="shared" ref="I468:I480" si="95">AVERAGE(G468/F468*100)</f>
        <v>200</v>
      </c>
      <c r="J468" s="620">
        <f>AVERAGE(H468/G468*100)</f>
        <v>100</v>
      </c>
    </row>
    <row r="469" spans="1:10" s="671" customFormat="1" ht="16.2" thickBot="1">
      <c r="A469" s="624" t="s">
        <v>557</v>
      </c>
      <c r="B469" s="725"/>
      <c r="C469" s="601">
        <v>4214</v>
      </c>
      <c r="D469" s="602" t="s">
        <v>256</v>
      </c>
      <c r="E469" s="603">
        <v>249000</v>
      </c>
      <c r="F469" s="603">
        <v>50000</v>
      </c>
      <c r="G469" s="603">
        <v>100000</v>
      </c>
      <c r="H469" s="603">
        <v>100000</v>
      </c>
      <c r="I469" s="604">
        <f t="shared" si="95"/>
        <v>200</v>
      </c>
      <c r="J469" s="623">
        <f>AVERAGE(H469/G469*100)</f>
        <v>100</v>
      </c>
    </row>
    <row r="470" spans="1:10" s="474" customFormat="1" ht="14.4" hidden="1" thickTop="1">
      <c r="A470" s="735" t="s">
        <v>557</v>
      </c>
      <c r="B470" s="736"/>
      <c r="C470" s="737">
        <v>4214</v>
      </c>
      <c r="D470" s="584" t="s">
        <v>587</v>
      </c>
      <c r="E470" s="738">
        <v>249000</v>
      </c>
      <c r="F470" s="738">
        <v>0</v>
      </c>
      <c r="G470" s="738">
        <v>0</v>
      </c>
      <c r="H470" s="738">
        <v>0</v>
      </c>
      <c r="I470" s="599" t="e">
        <f>AVERAGE(G470/F470*100)</f>
        <v>#DIV/0!</v>
      </c>
      <c r="J470" s="619" t="e">
        <f>AVERAGE(H470/G470*100)</f>
        <v>#DIV/0!</v>
      </c>
    </row>
    <row r="471" spans="1:10" ht="14.4" hidden="1" thickBot="1">
      <c r="A471" s="688" t="s">
        <v>557</v>
      </c>
      <c r="B471" s="733"/>
      <c r="C471" s="689">
        <v>4214</v>
      </c>
      <c r="D471" s="690" t="s">
        <v>623</v>
      </c>
      <c r="E471" s="691">
        <v>249000</v>
      </c>
      <c r="F471" s="691">
        <v>0</v>
      </c>
      <c r="G471" s="691">
        <v>0</v>
      </c>
      <c r="H471" s="691">
        <v>0</v>
      </c>
      <c r="I471" s="706" t="e">
        <f>AVERAGE(G471/F471*100)</f>
        <v>#DIV/0!</v>
      </c>
      <c r="J471" s="707" t="e">
        <f>AVERAGE(H471/G471*100)</f>
        <v>#DIV/0!</v>
      </c>
    </row>
    <row r="472" spans="1:10" ht="28.2" thickTop="1">
      <c r="A472" s="618"/>
      <c r="B472" s="728"/>
      <c r="C472" s="607"/>
      <c r="D472" s="613" t="s">
        <v>251</v>
      </c>
      <c r="E472" s="583"/>
      <c r="F472" s="581"/>
      <c r="G472" s="581"/>
      <c r="H472" s="581"/>
      <c r="I472" s="819">
        <f>AVERAGE(G474/F474*100)</f>
        <v>100</v>
      </c>
      <c r="J472" s="820">
        <v>100</v>
      </c>
    </row>
    <row r="473" spans="1:10" s="474" customFormat="1" ht="13.8">
      <c r="A473" s="618"/>
      <c r="B473" s="728"/>
      <c r="C473" s="607"/>
      <c r="D473" s="613" t="s">
        <v>200</v>
      </c>
      <c r="E473" s="582"/>
      <c r="F473" s="581"/>
      <c r="G473" s="581"/>
      <c r="H473" s="581"/>
      <c r="I473" s="819"/>
      <c r="J473" s="820"/>
    </row>
    <row r="474" spans="1:10" ht="15.6">
      <c r="A474" s="672"/>
      <c r="B474" s="729"/>
      <c r="C474" s="673"/>
      <c r="D474" s="681" t="s">
        <v>488</v>
      </c>
      <c r="E474" s="674">
        <v>160000</v>
      </c>
      <c r="F474" s="670">
        <f>SUM(F475+F478)</f>
        <v>30000</v>
      </c>
      <c r="G474" s="670">
        <f>SUM(G475+G478)</f>
        <v>30000</v>
      </c>
      <c r="H474" s="670">
        <f>SUM(H475+H478)</f>
        <v>30000</v>
      </c>
      <c r="I474" s="813"/>
      <c r="J474" s="816"/>
    </row>
    <row r="475" spans="1:10" ht="13.8">
      <c r="A475" s="564" t="s">
        <v>558</v>
      </c>
      <c r="B475" s="724"/>
      <c r="C475" s="559">
        <v>32</v>
      </c>
      <c r="D475" s="574" t="s">
        <v>48</v>
      </c>
      <c r="E475" s="570">
        <v>247000</v>
      </c>
      <c r="F475" s="570">
        <f t="shared" ref="F475:H476" si="96">SUM(F476)</f>
        <v>30000</v>
      </c>
      <c r="G475" s="570">
        <f t="shared" si="96"/>
        <v>30000</v>
      </c>
      <c r="H475" s="570">
        <f t="shared" si="96"/>
        <v>30000</v>
      </c>
      <c r="I475" s="592">
        <f t="shared" si="95"/>
        <v>100</v>
      </c>
      <c r="J475" s="620">
        <f>AVERAGE(H475/G475*100)</f>
        <v>100</v>
      </c>
    </row>
    <row r="476" spans="1:10" ht="13.8">
      <c r="A476" s="560" t="s">
        <v>558</v>
      </c>
      <c r="B476" s="723"/>
      <c r="C476" s="576">
        <v>323</v>
      </c>
      <c r="D476" s="577" t="s">
        <v>57</v>
      </c>
      <c r="E476" s="571">
        <v>30000</v>
      </c>
      <c r="F476" s="571">
        <f t="shared" si="96"/>
        <v>30000</v>
      </c>
      <c r="G476" s="571">
        <f t="shared" si="96"/>
        <v>30000</v>
      </c>
      <c r="H476" s="571">
        <f t="shared" si="96"/>
        <v>30000</v>
      </c>
      <c r="I476" s="592">
        <f t="shared" si="95"/>
        <v>100</v>
      </c>
      <c r="J476" s="620">
        <f>AVERAGE(H476/G476*100)</f>
        <v>100</v>
      </c>
    </row>
    <row r="477" spans="1:10" ht="13.8">
      <c r="A477" s="560" t="s">
        <v>558</v>
      </c>
      <c r="B477" s="723"/>
      <c r="C477" s="576">
        <v>3232</v>
      </c>
      <c r="D477" s="577" t="s">
        <v>247</v>
      </c>
      <c r="E477" s="571">
        <v>30000</v>
      </c>
      <c r="F477" s="571">
        <v>30000</v>
      </c>
      <c r="G477" s="571">
        <v>30000</v>
      </c>
      <c r="H477" s="571">
        <v>30000</v>
      </c>
      <c r="I477" s="592">
        <f t="shared" si="95"/>
        <v>100</v>
      </c>
      <c r="J477" s="620">
        <f>AVERAGE(H477/G477*100)</f>
        <v>100</v>
      </c>
    </row>
    <row r="478" spans="1:10" s="671" customFormat="1" ht="15.6">
      <c r="A478" s="564" t="s">
        <v>558</v>
      </c>
      <c r="B478" s="724"/>
      <c r="C478" s="559">
        <v>42</v>
      </c>
      <c r="D478" s="574" t="s">
        <v>255</v>
      </c>
      <c r="E478" s="570">
        <v>160000</v>
      </c>
      <c r="F478" s="570">
        <f>SUM(F479)</f>
        <v>0</v>
      </c>
      <c r="G478" s="570">
        <f>SUM(G479)</f>
        <v>0</v>
      </c>
      <c r="H478" s="570">
        <f>SUM(H479)</f>
        <v>0</v>
      </c>
      <c r="I478" s="592" t="e">
        <f t="shared" si="95"/>
        <v>#DIV/0!</v>
      </c>
      <c r="J478" s="620">
        <v>0</v>
      </c>
    </row>
    <row r="479" spans="1:10" s="474" customFormat="1" ht="13.8">
      <c r="A479" s="560" t="s">
        <v>558</v>
      </c>
      <c r="B479" s="723"/>
      <c r="C479" s="576">
        <v>427</v>
      </c>
      <c r="D479" s="577" t="s">
        <v>100</v>
      </c>
      <c r="E479" s="571">
        <v>160000</v>
      </c>
      <c r="F479" s="571">
        <f>SUM(F480:F480)</f>
        <v>0</v>
      </c>
      <c r="G479" s="571">
        <f>SUM(G480:G480)</f>
        <v>0</v>
      </c>
      <c r="H479" s="571">
        <f>SUM(H480:H480)</f>
        <v>0</v>
      </c>
      <c r="I479" s="592" t="e">
        <f t="shared" si="95"/>
        <v>#DIV/0!</v>
      </c>
      <c r="J479" s="620">
        <v>0</v>
      </c>
    </row>
    <row r="480" spans="1:10" ht="14.4" thickBot="1">
      <c r="A480" s="624" t="s">
        <v>558</v>
      </c>
      <c r="B480" s="725"/>
      <c r="C480" s="601">
        <v>4227</v>
      </c>
      <c r="D480" s="602" t="s">
        <v>103</v>
      </c>
      <c r="E480" s="603">
        <v>160000</v>
      </c>
      <c r="F480" s="603">
        <v>0</v>
      </c>
      <c r="G480" s="603">
        <v>0</v>
      </c>
      <c r="H480" s="603">
        <v>0</v>
      </c>
      <c r="I480" s="604" t="e">
        <f t="shared" si="95"/>
        <v>#DIV/0!</v>
      </c>
      <c r="J480" s="623">
        <v>0</v>
      </c>
    </row>
    <row r="481" spans="1:10" ht="28.2" thickTop="1">
      <c r="A481" s="708"/>
      <c r="B481" s="731"/>
      <c r="C481" s="147"/>
      <c r="D481" s="613" t="s">
        <v>251</v>
      </c>
      <c r="E481" s="583"/>
      <c r="F481" s="581"/>
      <c r="G481" s="581"/>
      <c r="H481" s="581"/>
      <c r="I481" s="813">
        <v>0</v>
      </c>
      <c r="J481" s="816">
        <v>0</v>
      </c>
    </row>
    <row r="482" spans="1:10" ht="13.8">
      <c r="A482" s="708"/>
      <c r="B482" s="731"/>
      <c r="C482" s="147"/>
      <c r="D482" s="613" t="s">
        <v>200</v>
      </c>
      <c r="E482" s="582"/>
      <c r="F482" s="581"/>
      <c r="G482" s="581"/>
      <c r="H482" s="581"/>
      <c r="I482" s="814"/>
      <c r="J482" s="818"/>
    </row>
    <row r="483" spans="1:10" ht="15.6">
      <c r="A483" s="709"/>
      <c r="B483" s="732"/>
      <c r="C483" s="176"/>
      <c r="D483" s="681" t="s">
        <v>489</v>
      </c>
      <c r="E483" s="674">
        <v>340000</v>
      </c>
      <c r="F483" s="670">
        <f>SUM(F484+F487+F490)</f>
        <v>65000</v>
      </c>
      <c r="G483" s="670">
        <f>SUM(G484+G487+G490)</f>
        <v>15000</v>
      </c>
      <c r="H483" s="670">
        <f>SUM(H484+H487+H490)</f>
        <v>15000</v>
      </c>
      <c r="I483" s="814"/>
      <c r="J483" s="818"/>
    </row>
    <row r="484" spans="1:10" s="741" customFormat="1" ht="15">
      <c r="A484" s="564" t="s">
        <v>559</v>
      </c>
      <c r="B484" s="724"/>
      <c r="C484" s="559">
        <v>32</v>
      </c>
      <c r="D484" s="574" t="s">
        <v>48</v>
      </c>
      <c r="E484" s="570">
        <v>247000</v>
      </c>
      <c r="F484" s="570">
        <f t="shared" ref="F484:H485" si="97">SUM(F485)</f>
        <v>15000</v>
      </c>
      <c r="G484" s="570">
        <f t="shared" si="97"/>
        <v>15000</v>
      </c>
      <c r="H484" s="570">
        <f t="shared" si="97"/>
        <v>15000</v>
      </c>
      <c r="I484" s="592">
        <f t="shared" ref="I484:I489" si="98">AVERAGE(G484/F484*100)</f>
        <v>100</v>
      </c>
      <c r="J484" s="620">
        <v>0</v>
      </c>
    </row>
    <row r="485" spans="1:10" s="671" customFormat="1" ht="15.6">
      <c r="A485" s="560" t="s">
        <v>559</v>
      </c>
      <c r="B485" s="723"/>
      <c r="C485" s="576">
        <v>323</v>
      </c>
      <c r="D485" s="577" t="s">
        <v>57</v>
      </c>
      <c r="E485" s="571">
        <v>30000</v>
      </c>
      <c r="F485" s="571">
        <f t="shared" si="97"/>
        <v>15000</v>
      </c>
      <c r="G485" s="571">
        <f t="shared" si="97"/>
        <v>15000</v>
      </c>
      <c r="H485" s="571">
        <f t="shared" si="97"/>
        <v>15000</v>
      </c>
      <c r="I485" s="592">
        <f t="shared" si="98"/>
        <v>100</v>
      </c>
      <c r="J485" s="620">
        <v>0</v>
      </c>
    </row>
    <row r="486" spans="1:10" s="474" customFormat="1" ht="13.8">
      <c r="A486" s="560" t="s">
        <v>559</v>
      </c>
      <c r="B486" s="723"/>
      <c r="C486" s="576">
        <v>3232</v>
      </c>
      <c r="D486" s="577" t="s">
        <v>247</v>
      </c>
      <c r="E486" s="571">
        <v>30000</v>
      </c>
      <c r="F486" s="571">
        <v>15000</v>
      </c>
      <c r="G486" s="571">
        <v>15000</v>
      </c>
      <c r="H486" s="571">
        <v>15000</v>
      </c>
      <c r="I486" s="592">
        <f t="shared" si="98"/>
        <v>100</v>
      </c>
      <c r="J486" s="620">
        <v>0</v>
      </c>
    </row>
    <row r="487" spans="1:10" ht="13.8">
      <c r="A487" s="564" t="s">
        <v>559</v>
      </c>
      <c r="B487" s="724"/>
      <c r="C487" s="559">
        <v>42</v>
      </c>
      <c r="D487" s="574" t="s">
        <v>255</v>
      </c>
      <c r="E487" s="570">
        <v>160000</v>
      </c>
      <c r="F487" s="570">
        <f>SUM(F488)</f>
        <v>50000</v>
      </c>
      <c r="G487" s="570">
        <f>SUM(G488)</f>
        <v>0</v>
      </c>
      <c r="H487" s="570">
        <f>SUM(H488)</f>
        <v>0</v>
      </c>
      <c r="I487" s="592">
        <f t="shared" si="98"/>
        <v>0</v>
      </c>
      <c r="J487" s="620">
        <v>0</v>
      </c>
    </row>
    <row r="488" spans="1:10" ht="13.8">
      <c r="A488" s="560" t="s">
        <v>559</v>
      </c>
      <c r="B488" s="723"/>
      <c r="C488" s="576">
        <v>422</v>
      </c>
      <c r="D488" s="577" t="s">
        <v>100</v>
      </c>
      <c r="E488" s="571">
        <v>160000</v>
      </c>
      <c r="F488" s="571">
        <f>SUM(F489:F489)</f>
        <v>50000</v>
      </c>
      <c r="G488" s="571">
        <f>SUM(G489:G489)</f>
        <v>0</v>
      </c>
      <c r="H488" s="571">
        <f>SUM(H489:H489)</f>
        <v>0</v>
      </c>
      <c r="I488" s="592">
        <f t="shared" si="98"/>
        <v>0</v>
      </c>
      <c r="J488" s="620">
        <v>0</v>
      </c>
    </row>
    <row r="489" spans="1:10" ht="13.8">
      <c r="A489" s="560" t="s">
        <v>559</v>
      </c>
      <c r="B489" s="723"/>
      <c r="C489" s="576">
        <v>4223</v>
      </c>
      <c r="D489" s="577" t="s">
        <v>625</v>
      </c>
      <c r="E489" s="571">
        <v>160000</v>
      </c>
      <c r="F489" s="571">
        <v>50000</v>
      </c>
      <c r="G489" s="571">
        <v>0</v>
      </c>
      <c r="H489" s="571">
        <v>0</v>
      </c>
      <c r="I489" s="592">
        <f t="shared" si="98"/>
        <v>0</v>
      </c>
      <c r="J489" s="620">
        <v>0</v>
      </c>
    </row>
    <row r="490" spans="1:10" s="645" customFormat="1" ht="13.8">
      <c r="A490" s="712" t="s">
        <v>559</v>
      </c>
      <c r="B490" s="722"/>
      <c r="C490" s="606">
        <v>45</v>
      </c>
      <c r="D490" s="578" t="s">
        <v>590</v>
      </c>
      <c r="E490" s="595">
        <v>160000</v>
      </c>
      <c r="F490" s="595">
        <f>SUM(F491)</f>
        <v>0</v>
      </c>
      <c r="G490" s="595">
        <f>SUM(G491)</f>
        <v>0</v>
      </c>
      <c r="H490" s="595">
        <f>SUM(H491)</f>
        <v>0</v>
      </c>
      <c r="I490" s="599" t="e">
        <f>AVERAGE(G490/F490*100)</f>
        <v>#DIV/0!</v>
      </c>
      <c r="J490" s="619">
        <v>0</v>
      </c>
    </row>
    <row r="491" spans="1:10" s="713" customFormat="1" ht="13.8">
      <c r="A491" s="560" t="s">
        <v>559</v>
      </c>
      <c r="B491" s="723"/>
      <c r="C491" s="576">
        <v>451</v>
      </c>
      <c r="D491" s="577" t="s">
        <v>104</v>
      </c>
      <c r="E491" s="571">
        <v>160000</v>
      </c>
      <c r="F491" s="571">
        <f>SUM(F492:F492)</f>
        <v>0</v>
      </c>
      <c r="G491" s="571">
        <f>SUM(G492:G492)</f>
        <v>0</v>
      </c>
      <c r="H491" s="571">
        <f>SUM(H492:H492)</f>
        <v>0</v>
      </c>
      <c r="I491" s="592" t="e">
        <f>AVERAGE(G491/F491*100)</f>
        <v>#DIV/0!</v>
      </c>
      <c r="J491" s="620">
        <v>0</v>
      </c>
    </row>
    <row r="492" spans="1:10" s="645" customFormat="1" ht="14.4" thickBot="1">
      <c r="A492" s="624" t="s">
        <v>559</v>
      </c>
      <c r="B492" s="725"/>
      <c r="C492" s="601">
        <v>4511</v>
      </c>
      <c r="D492" s="602" t="s">
        <v>104</v>
      </c>
      <c r="E492" s="603">
        <v>160000</v>
      </c>
      <c r="F492" s="603">
        <v>0</v>
      </c>
      <c r="G492" s="603">
        <v>0</v>
      </c>
      <c r="H492" s="603">
        <v>0</v>
      </c>
      <c r="I492" s="604" t="e">
        <f>AVERAGE(G492/F492*100)</f>
        <v>#DIV/0!</v>
      </c>
      <c r="J492" s="623">
        <v>0</v>
      </c>
    </row>
    <row r="493" spans="1:10" s="474" customFormat="1" ht="14.4" thickTop="1">
      <c r="A493" s="708"/>
      <c r="B493" s="731"/>
      <c r="C493" s="147"/>
      <c r="D493" s="613" t="s">
        <v>432</v>
      </c>
      <c r="E493" s="583"/>
      <c r="F493" s="581"/>
      <c r="G493" s="581"/>
      <c r="H493" s="581"/>
      <c r="I493" s="813">
        <v>66.666666666666657</v>
      </c>
      <c r="J493" s="816">
        <v>100</v>
      </c>
    </row>
    <row r="494" spans="1:10" ht="13.8">
      <c r="A494" s="708"/>
      <c r="B494" s="731"/>
      <c r="C494" s="147"/>
      <c r="D494" s="613" t="s">
        <v>579</v>
      </c>
      <c r="E494" s="582"/>
      <c r="F494" s="581"/>
      <c r="G494" s="581"/>
      <c r="H494" s="581"/>
      <c r="I494" s="814"/>
      <c r="J494" s="818"/>
    </row>
    <row r="495" spans="1:10" ht="31.2">
      <c r="A495" s="709"/>
      <c r="B495" s="732"/>
      <c r="C495" s="176"/>
      <c r="D495" s="681" t="s">
        <v>630</v>
      </c>
      <c r="E495" s="674">
        <v>0</v>
      </c>
      <c r="F495" s="670">
        <f t="shared" ref="F495:H496" si="99">SUM(F496)</f>
        <v>300000</v>
      </c>
      <c r="G495" s="670">
        <f t="shared" si="99"/>
        <v>200000</v>
      </c>
      <c r="H495" s="670">
        <f t="shared" si="99"/>
        <v>200000</v>
      </c>
      <c r="I495" s="814"/>
      <c r="J495" s="818"/>
    </row>
    <row r="496" spans="1:10" s="705" customFormat="1" ht="17.399999999999999">
      <c r="A496" s="564" t="s">
        <v>560</v>
      </c>
      <c r="B496" s="724"/>
      <c r="C496" s="559">
        <v>42</v>
      </c>
      <c r="D496" s="574" t="s">
        <v>255</v>
      </c>
      <c r="E496" s="570">
        <v>0</v>
      </c>
      <c r="F496" s="570">
        <f t="shared" si="99"/>
        <v>300000</v>
      </c>
      <c r="G496" s="570">
        <f t="shared" si="99"/>
        <v>200000</v>
      </c>
      <c r="H496" s="570">
        <f t="shared" si="99"/>
        <v>200000</v>
      </c>
      <c r="I496" s="592">
        <f t="shared" ref="I496:J499" si="100">AVERAGE(G496/F496*100)</f>
        <v>66.666666666666657</v>
      </c>
      <c r="J496" s="620">
        <f t="shared" si="100"/>
        <v>100</v>
      </c>
    </row>
    <row r="497" spans="1:10" ht="13.8">
      <c r="A497" s="560" t="s">
        <v>560</v>
      </c>
      <c r="B497" s="723"/>
      <c r="C497" s="576">
        <v>421</v>
      </c>
      <c r="D497" s="577" t="s">
        <v>98</v>
      </c>
      <c r="E497" s="571">
        <v>0</v>
      </c>
      <c r="F497" s="571">
        <f>SUM(F498+F499)</f>
        <v>300000</v>
      </c>
      <c r="G497" s="571">
        <f>SUM(G498+G499)</f>
        <v>200000</v>
      </c>
      <c r="H497" s="571">
        <f>SUM(H498+H499)</f>
        <v>200000</v>
      </c>
      <c r="I497" s="592">
        <f t="shared" si="100"/>
        <v>66.666666666666657</v>
      </c>
      <c r="J497" s="620">
        <f t="shared" si="100"/>
        <v>100</v>
      </c>
    </row>
    <row r="498" spans="1:10" ht="14.4" thickBot="1">
      <c r="A498" s="624" t="s">
        <v>560</v>
      </c>
      <c r="B498" s="725"/>
      <c r="C498" s="601">
        <v>4214</v>
      </c>
      <c r="D498" s="602" t="s">
        <v>256</v>
      </c>
      <c r="E498" s="603">
        <v>0</v>
      </c>
      <c r="F498" s="603">
        <v>300000</v>
      </c>
      <c r="G498" s="603">
        <v>200000</v>
      </c>
      <c r="H498" s="603">
        <v>200000</v>
      </c>
      <c r="I498" s="604">
        <f t="shared" si="100"/>
        <v>66.666666666666657</v>
      </c>
      <c r="J498" s="623">
        <f t="shared" si="100"/>
        <v>100</v>
      </c>
    </row>
    <row r="499" spans="1:10" ht="15" hidden="1" thickTop="1" thickBot="1">
      <c r="A499" s="688" t="s">
        <v>560</v>
      </c>
      <c r="B499" s="733"/>
      <c r="C499" s="689">
        <v>4214</v>
      </c>
      <c r="D499" s="690" t="s">
        <v>256</v>
      </c>
      <c r="E499" s="691">
        <v>0</v>
      </c>
      <c r="F499" s="691">
        <v>0</v>
      </c>
      <c r="G499" s="691">
        <v>0</v>
      </c>
      <c r="H499" s="691">
        <v>0</v>
      </c>
      <c r="I499" s="706" t="e">
        <f t="shared" si="100"/>
        <v>#DIV/0!</v>
      </c>
      <c r="J499" s="707" t="e">
        <f t="shared" si="100"/>
        <v>#DIV/0!</v>
      </c>
    </row>
    <row r="500" spans="1:10" s="474" customFormat="1" ht="14.4" thickTop="1">
      <c r="A500" s="708"/>
      <c r="B500" s="731"/>
      <c r="C500" s="147"/>
      <c r="D500" s="613" t="s">
        <v>432</v>
      </c>
      <c r="E500" s="583"/>
      <c r="F500" s="581"/>
      <c r="G500" s="581"/>
      <c r="H500" s="581"/>
      <c r="I500" s="813">
        <v>0</v>
      </c>
      <c r="J500" s="816">
        <v>0</v>
      </c>
    </row>
    <row r="501" spans="1:10" ht="13.8">
      <c r="A501" s="708"/>
      <c r="B501" s="731"/>
      <c r="C501" s="147"/>
      <c r="D501" s="613" t="s">
        <v>579</v>
      </c>
      <c r="E501" s="582"/>
      <c r="F501" s="581"/>
      <c r="G501" s="581"/>
      <c r="H501" s="581"/>
      <c r="I501" s="815"/>
      <c r="J501" s="817"/>
    </row>
    <row r="502" spans="1:10" ht="31.2">
      <c r="A502" s="709"/>
      <c r="B502" s="732"/>
      <c r="C502" s="176"/>
      <c r="D502" s="681" t="s">
        <v>631</v>
      </c>
      <c r="E502" s="674">
        <v>100000</v>
      </c>
      <c r="F502" s="670">
        <f t="shared" ref="F502:H503" si="101">SUM(F503)</f>
        <v>1200000</v>
      </c>
      <c r="G502" s="670">
        <f t="shared" si="101"/>
        <v>0</v>
      </c>
      <c r="H502" s="670">
        <f t="shared" si="101"/>
        <v>0</v>
      </c>
      <c r="I502" s="815"/>
      <c r="J502" s="817"/>
    </row>
    <row r="503" spans="1:10" ht="13.8">
      <c r="A503" s="564" t="s">
        <v>561</v>
      </c>
      <c r="B503" s="724"/>
      <c r="C503" s="559">
        <v>42</v>
      </c>
      <c r="D503" s="574" t="s">
        <v>255</v>
      </c>
      <c r="E503" s="570">
        <v>100000</v>
      </c>
      <c r="F503" s="570">
        <f t="shared" si="101"/>
        <v>1200000</v>
      </c>
      <c r="G503" s="570">
        <f t="shared" si="101"/>
        <v>0</v>
      </c>
      <c r="H503" s="570">
        <f t="shared" si="101"/>
        <v>0</v>
      </c>
      <c r="I503" s="592">
        <f>AVERAGE(G503/F503*100)</f>
        <v>0</v>
      </c>
      <c r="J503" s="620">
        <v>0</v>
      </c>
    </row>
    <row r="504" spans="1:10" s="705" customFormat="1" ht="17.399999999999999">
      <c r="A504" s="560" t="s">
        <v>561</v>
      </c>
      <c r="B504" s="723"/>
      <c r="C504" s="576">
        <v>421</v>
      </c>
      <c r="D504" s="577" t="s">
        <v>98</v>
      </c>
      <c r="E504" s="571">
        <v>100000</v>
      </c>
      <c r="F504" s="571">
        <f>SUM(F505:F506)</f>
        <v>1200000</v>
      </c>
      <c r="G504" s="571">
        <f>SUM(G505:G506)</f>
        <v>0</v>
      </c>
      <c r="H504" s="571">
        <f>SUM(H505:H506)</f>
        <v>0</v>
      </c>
      <c r="I504" s="592">
        <f>AVERAGE(G504/F504*100)</f>
        <v>0</v>
      </c>
      <c r="J504" s="620">
        <v>0</v>
      </c>
    </row>
    <row r="505" spans="1:10" ht="13.8">
      <c r="A505" s="560" t="s">
        <v>561</v>
      </c>
      <c r="B505" s="723"/>
      <c r="C505" s="576">
        <v>4214</v>
      </c>
      <c r="D505" s="577" t="s">
        <v>256</v>
      </c>
      <c r="E505" s="571">
        <v>100000</v>
      </c>
      <c r="F505" s="571">
        <v>1000000</v>
      </c>
      <c r="G505" s="571">
        <v>0</v>
      </c>
      <c r="H505" s="571">
        <v>0</v>
      </c>
      <c r="I505" s="592">
        <f>AVERAGE(G505/F505*100)</f>
        <v>0</v>
      </c>
      <c r="J505" s="620">
        <v>0</v>
      </c>
    </row>
    <row r="506" spans="1:10" ht="14.4" thickBot="1">
      <c r="A506" s="624" t="s">
        <v>561</v>
      </c>
      <c r="B506" s="725"/>
      <c r="C506" s="601">
        <v>4214</v>
      </c>
      <c r="D506" s="602" t="s">
        <v>256</v>
      </c>
      <c r="E506" s="603">
        <v>100000</v>
      </c>
      <c r="F506" s="603">
        <v>200000</v>
      </c>
      <c r="G506" s="603">
        <v>0</v>
      </c>
      <c r="H506" s="603">
        <v>0</v>
      </c>
      <c r="I506" s="604">
        <f>AVERAGE(G506/F506*100)</f>
        <v>0</v>
      </c>
      <c r="J506" s="623">
        <v>0</v>
      </c>
    </row>
    <row r="507" spans="1:10" s="474" customFormat="1" ht="14.4" thickTop="1">
      <c r="A507" s="708"/>
      <c r="B507" s="731"/>
      <c r="C507" s="147"/>
      <c r="D507" s="613" t="s">
        <v>432</v>
      </c>
      <c r="E507" s="583"/>
      <c r="F507" s="581"/>
      <c r="G507" s="581"/>
      <c r="H507" s="581"/>
      <c r="I507" s="813">
        <v>0</v>
      </c>
      <c r="J507" s="816">
        <v>0</v>
      </c>
    </row>
    <row r="508" spans="1:10" ht="13.8">
      <c r="A508" s="708"/>
      <c r="B508" s="731"/>
      <c r="C508" s="147"/>
      <c r="D508" s="613" t="s">
        <v>200</v>
      </c>
      <c r="E508" s="582"/>
      <c r="F508" s="581"/>
      <c r="G508" s="581"/>
      <c r="H508" s="581"/>
      <c r="I508" s="815"/>
      <c r="J508" s="817"/>
    </row>
    <row r="509" spans="1:10" ht="31.2">
      <c r="A509" s="709"/>
      <c r="B509" s="732"/>
      <c r="C509" s="176"/>
      <c r="D509" s="681" t="s">
        <v>643</v>
      </c>
      <c r="E509" s="674">
        <v>100000</v>
      </c>
      <c r="F509" s="670">
        <f t="shared" ref="F509:H510" si="102">SUM(F510)</f>
        <v>450000</v>
      </c>
      <c r="G509" s="670">
        <f t="shared" si="102"/>
        <v>0</v>
      </c>
      <c r="H509" s="670">
        <f t="shared" si="102"/>
        <v>0</v>
      </c>
      <c r="I509" s="815"/>
      <c r="J509" s="817"/>
    </row>
    <row r="510" spans="1:10" ht="13.8">
      <c r="A510" s="564" t="s">
        <v>609</v>
      </c>
      <c r="B510" s="724"/>
      <c r="C510" s="559">
        <v>32</v>
      </c>
      <c r="D510" s="574" t="s">
        <v>48</v>
      </c>
      <c r="E510" s="570">
        <v>100000</v>
      </c>
      <c r="F510" s="570">
        <f t="shared" si="102"/>
        <v>450000</v>
      </c>
      <c r="G510" s="570">
        <f t="shared" si="102"/>
        <v>0</v>
      </c>
      <c r="H510" s="570">
        <f t="shared" si="102"/>
        <v>0</v>
      </c>
      <c r="I510" s="592">
        <f>AVERAGE(G510/F510*100)</f>
        <v>0</v>
      </c>
      <c r="J510" s="620">
        <v>0</v>
      </c>
    </row>
    <row r="511" spans="1:10" ht="13.8">
      <c r="A511" s="560" t="s">
        <v>609</v>
      </c>
      <c r="B511" s="723"/>
      <c r="C511" s="576">
        <v>323</v>
      </c>
      <c r="D511" s="577" t="s">
        <v>57</v>
      </c>
      <c r="E511" s="571">
        <v>100000</v>
      </c>
      <c r="F511" s="571">
        <f>SUM(F512:F513)</f>
        <v>450000</v>
      </c>
      <c r="G511" s="571">
        <f>SUM(G513:G513)</f>
        <v>0</v>
      </c>
      <c r="H511" s="571">
        <f>SUM(H513:H513)</f>
        <v>0</v>
      </c>
      <c r="I511" s="592">
        <f>AVERAGE(G511/F511*100)</f>
        <v>0</v>
      </c>
      <c r="J511" s="620">
        <v>0</v>
      </c>
    </row>
    <row r="512" spans="1:10" ht="13.8">
      <c r="A512" s="560" t="s">
        <v>609</v>
      </c>
      <c r="B512" s="723"/>
      <c r="C512" s="576">
        <v>3232</v>
      </c>
      <c r="D512" s="577" t="s">
        <v>247</v>
      </c>
      <c r="E512" s="571">
        <v>100000</v>
      </c>
      <c r="F512" s="571">
        <v>300000</v>
      </c>
      <c r="G512" s="571">
        <v>0</v>
      </c>
      <c r="H512" s="571">
        <v>0</v>
      </c>
      <c r="I512" s="592">
        <f>AVERAGE(G512/F512*100)</f>
        <v>0</v>
      </c>
      <c r="J512" s="620">
        <v>0</v>
      </c>
    </row>
    <row r="513" spans="1:10" ht="14.4" thickBot="1">
      <c r="A513" s="688" t="s">
        <v>609</v>
      </c>
      <c r="B513" s="733"/>
      <c r="C513" s="601">
        <v>3232</v>
      </c>
      <c r="D513" s="602" t="s">
        <v>247</v>
      </c>
      <c r="E513" s="691">
        <v>100000</v>
      </c>
      <c r="F513" s="691">
        <v>150000</v>
      </c>
      <c r="G513" s="691">
        <v>0</v>
      </c>
      <c r="H513" s="691">
        <v>0</v>
      </c>
      <c r="I513" s="706">
        <f>AVERAGE(G513/F513*100)</f>
        <v>0</v>
      </c>
      <c r="J513" s="707">
        <v>0</v>
      </c>
    </row>
    <row r="514" spans="1:10" s="474" customFormat="1" ht="28.2" thickTop="1">
      <c r="A514" s="708"/>
      <c r="B514" s="731"/>
      <c r="C514" s="147"/>
      <c r="D514" s="613" t="s">
        <v>251</v>
      </c>
      <c r="E514" s="583"/>
      <c r="F514" s="581"/>
      <c r="G514" s="581"/>
      <c r="H514" s="581"/>
      <c r="I514" s="813">
        <f>AVERAGE(G516/F516*100)</f>
        <v>0</v>
      </c>
      <c r="J514" s="816">
        <v>0</v>
      </c>
    </row>
    <row r="515" spans="1:10" ht="13.8">
      <c r="A515" s="708"/>
      <c r="B515" s="731"/>
      <c r="C515" s="147"/>
      <c r="D515" s="613" t="s">
        <v>214</v>
      </c>
      <c r="E515" s="582"/>
      <c r="F515" s="581"/>
      <c r="G515" s="581"/>
      <c r="H515" s="581"/>
      <c r="I515" s="814"/>
      <c r="J515" s="818"/>
    </row>
    <row r="516" spans="1:10" ht="15.6">
      <c r="A516" s="709"/>
      <c r="B516" s="732"/>
      <c r="C516" s="176"/>
      <c r="D516" s="681" t="s">
        <v>596</v>
      </c>
      <c r="E516" s="674">
        <v>760000</v>
      </c>
      <c r="F516" s="670">
        <f t="shared" ref="F516:H518" si="103">SUM(F517)</f>
        <v>400000</v>
      </c>
      <c r="G516" s="670">
        <f t="shared" si="103"/>
        <v>0</v>
      </c>
      <c r="H516" s="670">
        <f t="shared" si="103"/>
        <v>0</v>
      </c>
      <c r="I516" s="814"/>
      <c r="J516" s="818"/>
    </row>
    <row r="517" spans="1:10" s="742" customFormat="1" ht="17.399999999999999" customHeight="1">
      <c r="A517" s="564" t="s">
        <v>610</v>
      </c>
      <c r="B517" s="724"/>
      <c r="C517" s="559">
        <v>42</v>
      </c>
      <c r="D517" s="574" t="s">
        <v>255</v>
      </c>
      <c r="E517" s="570">
        <v>760000</v>
      </c>
      <c r="F517" s="570">
        <f t="shared" si="103"/>
        <v>400000</v>
      </c>
      <c r="G517" s="570">
        <f t="shared" si="103"/>
        <v>0</v>
      </c>
      <c r="H517" s="570">
        <f t="shared" si="103"/>
        <v>0</v>
      </c>
      <c r="I517" s="592">
        <f>AVERAGE(G517/F517*100)</f>
        <v>0</v>
      </c>
      <c r="J517" s="620">
        <v>0</v>
      </c>
    </row>
    <row r="518" spans="1:10" ht="13.8">
      <c r="A518" s="560" t="s">
        <v>610</v>
      </c>
      <c r="B518" s="723"/>
      <c r="C518" s="576">
        <v>421</v>
      </c>
      <c r="D518" s="577" t="s">
        <v>98</v>
      </c>
      <c r="E518" s="571">
        <v>760000</v>
      </c>
      <c r="F518" s="571">
        <f t="shared" si="103"/>
        <v>400000</v>
      </c>
      <c r="G518" s="571">
        <f t="shared" si="103"/>
        <v>0</v>
      </c>
      <c r="H518" s="571">
        <f t="shared" si="103"/>
        <v>0</v>
      </c>
      <c r="I518" s="592">
        <f>AVERAGE(G518/F518*100)</f>
        <v>0</v>
      </c>
      <c r="J518" s="620">
        <v>0</v>
      </c>
    </row>
    <row r="519" spans="1:10" ht="14.4" thickBot="1">
      <c r="A519" s="624" t="s">
        <v>610</v>
      </c>
      <c r="B519" s="725"/>
      <c r="C519" s="601">
        <v>4212</v>
      </c>
      <c r="D519" s="602" t="s">
        <v>591</v>
      </c>
      <c r="E519" s="603">
        <v>760000</v>
      </c>
      <c r="F519" s="603">
        <v>400000</v>
      </c>
      <c r="G519" s="603">
        <v>0</v>
      </c>
      <c r="H519" s="603">
        <v>0</v>
      </c>
      <c r="I519" s="604">
        <f>AVERAGE(G519/F519*100)</f>
        <v>0</v>
      </c>
      <c r="J519" s="623">
        <v>0</v>
      </c>
    </row>
    <row r="520" spans="1:10" s="474" customFormat="1" ht="14.4" thickTop="1">
      <c r="A520" s="708"/>
      <c r="B520" s="731"/>
      <c r="C520" s="147"/>
      <c r="D520" s="613" t="s">
        <v>432</v>
      </c>
      <c r="E520" s="583"/>
      <c r="F520" s="581"/>
      <c r="G520" s="581"/>
      <c r="H520" s="581"/>
      <c r="I520" s="813">
        <v>0</v>
      </c>
      <c r="J520" s="816">
        <v>0</v>
      </c>
    </row>
    <row r="521" spans="1:10" ht="13.8">
      <c r="A521" s="708"/>
      <c r="B521" s="731"/>
      <c r="C521" s="147"/>
      <c r="D521" s="613" t="s">
        <v>579</v>
      </c>
      <c r="E521" s="582"/>
      <c r="F521" s="581"/>
      <c r="G521" s="581"/>
      <c r="H521" s="581"/>
      <c r="I521" s="815"/>
      <c r="J521" s="817"/>
    </row>
    <row r="522" spans="1:10" ht="31.2">
      <c r="A522" s="709"/>
      <c r="B522" s="732"/>
      <c r="C522" s="176"/>
      <c r="D522" s="681" t="s">
        <v>632</v>
      </c>
      <c r="E522" s="674">
        <v>100000</v>
      </c>
      <c r="F522" s="670">
        <f t="shared" ref="F522:H523" si="104">SUM(F523)</f>
        <v>200000</v>
      </c>
      <c r="G522" s="670">
        <f t="shared" si="104"/>
        <v>850000</v>
      </c>
      <c r="H522" s="670">
        <f t="shared" si="104"/>
        <v>3500000</v>
      </c>
      <c r="I522" s="815"/>
      <c r="J522" s="817"/>
    </row>
    <row r="523" spans="1:10" ht="13.8">
      <c r="A523" s="564" t="s">
        <v>633</v>
      </c>
      <c r="B523" s="724"/>
      <c r="C523" s="559">
        <v>42</v>
      </c>
      <c r="D523" s="574" t="s">
        <v>255</v>
      </c>
      <c r="E523" s="570">
        <v>100000</v>
      </c>
      <c r="F523" s="570">
        <f t="shared" si="104"/>
        <v>200000</v>
      </c>
      <c r="G523" s="570">
        <f t="shared" si="104"/>
        <v>850000</v>
      </c>
      <c r="H523" s="570">
        <f t="shared" si="104"/>
        <v>3500000</v>
      </c>
      <c r="I523" s="592">
        <f>AVERAGE(G523/F523*100)</f>
        <v>425</v>
      </c>
      <c r="J523" s="620">
        <v>0</v>
      </c>
    </row>
    <row r="524" spans="1:10" s="645" customFormat="1" ht="13.8">
      <c r="A524" s="560" t="s">
        <v>633</v>
      </c>
      <c r="B524" s="723"/>
      <c r="C524" s="576">
        <v>421</v>
      </c>
      <c r="D524" s="577" t="s">
        <v>98</v>
      </c>
      <c r="E524" s="571">
        <v>100000</v>
      </c>
      <c r="F524" s="571">
        <f>SUM(F525:F526)</f>
        <v>200000</v>
      </c>
      <c r="G524" s="571">
        <f>SUM(G525:G526)</f>
        <v>850000</v>
      </c>
      <c r="H524" s="571">
        <f>SUM(H525:H526)</f>
        <v>3500000</v>
      </c>
      <c r="I524" s="592">
        <f>AVERAGE(G524/F524*100)</f>
        <v>425</v>
      </c>
      <c r="J524" s="620">
        <v>0</v>
      </c>
    </row>
    <row r="525" spans="1:10" ht="13.8" hidden="1">
      <c r="A525" s="560" t="s">
        <v>561</v>
      </c>
      <c r="B525" s="723"/>
      <c r="C525" s="576">
        <v>4214</v>
      </c>
      <c r="D525" s="577" t="s">
        <v>256</v>
      </c>
      <c r="E525" s="571">
        <v>100000</v>
      </c>
      <c r="F525" s="571">
        <v>0</v>
      </c>
      <c r="G525" s="571">
        <v>0</v>
      </c>
      <c r="H525" s="571">
        <v>0</v>
      </c>
      <c r="I525" s="592" t="e">
        <f>AVERAGE(G525/F525*100)</f>
        <v>#DIV/0!</v>
      </c>
      <c r="J525" s="620">
        <v>0</v>
      </c>
    </row>
    <row r="526" spans="1:10" ht="14.4" thickBot="1">
      <c r="A526" s="624" t="s">
        <v>633</v>
      </c>
      <c r="B526" s="725"/>
      <c r="C526" s="601">
        <v>4214</v>
      </c>
      <c r="D526" s="602" t="s">
        <v>256</v>
      </c>
      <c r="E526" s="603">
        <v>100000</v>
      </c>
      <c r="F526" s="603">
        <v>200000</v>
      </c>
      <c r="G526" s="603">
        <v>850000</v>
      </c>
      <c r="H526" s="603">
        <v>3500000</v>
      </c>
      <c r="I526" s="604">
        <f>AVERAGE(G526/F526*100)</f>
        <v>425</v>
      </c>
      <c r="J526" s="623">
        <v>0</v>
      </c>
    </row>
    <row r="527" spans="1:10" s="474" customFormat="1" ht="14.4" thickTop="1">
      <c r="A527" s="708"/>
      <c r="B527" s="731"/>
      <c r="C527" s="147"/>
      <c r="D527" s="613" t="s">
        <v>432</v>
      </c>
      <c r="E527" s="583"/>
      <c r="F527" s="581"/>
      <c r="G527" s="581"/>
      <c r="H527" s="581"/>
      <c r="I527" s="850">
        <v>0</v>
      </c>
      <c r="J527" s="851">
        <v>0</v>
      </c>
    </row>
    <row r="528" spans="1:10" ht="13.8">
      <c r="A528" s="708"/>
      <c r="B528" s="731"/>
      <c r="C528" s="147"/>
      <c r="D528" s="613" t="s">
        <v>579</v>
      </c>
      <c r="E528" s="582"/>
      <c r="F528" s="581"/>
      <c r="G528" s="581"/>
      <c r="H528" s="581"/>
      <c r="I528" s="819"/>
      <c r="J528" s="820"/>
    </row>
    <row r="529" spans="1:10" ht="31.2">
      <c r="A529" s="709"/>
      <c r="B529" s="732"/>
      <c r="C529" s="176"/>
      <c r="D529" s="681" t="s">
        <v>657</v>
      </c>
      <c r="E529" s="674">
        <v>100000</v>
      </c>
      <c r="F529" s="670">
        <f t="shared" ref="F529:H530" si="105">SUM(F530)</f>
        <v>150000</v>
      </c>
      <c r="G529" s="670">
        <f t="shared" si="105"/>
        <v>0</v>
      </c>
      <c r="H529" s="670">
        <f t="shared" si="105"/>
        <v>500000</v>
      </c>
      <c r="I529" s="813"/>
      <c r="J529" s="816"/>
    </row>
    <row r="530" spans="1:10" ht="13.8">
      <c r="A530" s="564" t="s">
        <v>656</v>
      </c>
      <c r="B530" s="724"/>
      <c r="C530" s="559">
        <v>42</v>
      </c>
      <c r="D530" s="574" t="s">
        <v>255</v>
      </c>
      <c r="E530" s="570">
        <v>100000</v>
      </c>
      <c r="F530" s="570">
        <f t="shared" si="105"/>
        <v>150000</v>
      </c>
      <c r="G530" s="570">
        <f t="shared" si="105"/>
        <v>0</v>
      </c>
      <c r="H530" s="570">
        <f t="shared" si="105"/>
        <v>500000</v>
      </c>
      <c r="I530" s="749">
        <f>AVERAGE(G530/F530*100)</f>
        <v>0</v>
      </c>
      <c r="J530" s="750">
        <v>0</v>
      </c>
    </row>
    <row r="531" spans="1:10" s="705" customFormat="1" ht="17.399999999999999">
      <c r="A531" s="560" t="s">
        <v>656</v>
      </c>
      <c r="B531" s="723"/>
      <c r="C531" s="576">
        <v>421</v>
      </c>
      <c r="D531" s="577" t="s">
        <v>98</v>
      </c>
      <c r="E531" s="571">
        <v>100000</v>
      </c>
      <c r="F531" s="571">
        <f>SUM(F532:F532)</f>
        <v>150000</v>
      </c>
      <c r="G531" s="571">
        <f>SUM(G532:G532)</f>
        <v>0</v>
      </c>
      <c r="H531" s="571">
        <f>SUM(H532:H532)</f>
        <v>500000</v>
      </c>
      <c r="I531" s="749">
        <f>AVERAGE(G531/F531*100)</f>
        <v>0</v>
      </c>
      <c r="J531" s="750">
        <v>0</v>
      </c>
    </row>
    <row r="532" spans="1:10" ht="14.4" thickBot="1">
      <c r="A532" s="624" t="s">
        <v>656</v>
      </c>
      <c r="B532" s="725"/>
      <c r="C532" s="601">
        <v>4214</v>
      </c>
      <c r="D532" s="602" t="s">
        <v>256</v>
      </c>
      <c r="E532" s="603">
        <v>100000</v>
      </c>
      <c r="F532" s="603">
        <v>150000</v>
      </c>
      <c r="G532" s="603">
        <v>0</v>
      </c>
      <c r="H532" s="603">
        <v>500000</v>
      </c>
      <c r="I532" s="604">
        <f>AVERAGE(G532/F532*100)</f>
        <v>0</v>
      </c>
      <c r="J532" s="623">
        <v>0</v>
      </c>
    </row>
    <row r="533" spans="1:10" s="474" customFormat="1" ht="14.4" thickTop="1">
      <c r="A533" s="708"/>
      <c r="B533" s="731"/>
      <c r="C533" s="147"/>
      <c r="D533" s="613" t="s">
        <v>432</v>
      </c>
      <c r="E533" s="583"/>
      <c r="F533" s="581"/>
      <c r="G533" s="581"/>
      <c r="H533" s="581"/>
      <c r="I533" s="813">
        <v>0</v>
      </c>
      <c r="J533" s="816">
        <v>0</v>
      </c>
    </row>
    <row r="534" spans="1:10" ht="13.8">
      <c r="A534" s="708"/>
      <c r="B534" s="731"/>
      <c r="C534" s="147"/>
      <c r="D534" s="613" t="s">
        <v>579</v>
      </c>
      <c r="E534" s="582"/>
      <c r="F534" s="581"/>
      <c r="G534" s="581"/>
      <c r="H534" s="581"/>
      <c r="I534" s="815"/>
      <c r="J534" s="817"/>
    </row>
    <row r="535" spans="1:10" ht="31.2">
      <c r="A535" s="709"/>
      <c r="B535" s="732"/>
      <c r="C535" s="176"/>
      <c r="D535" s="681" t="s">
        <v>660</v>
      </c>
      <c r="E535" s="674">
        <v>100000</v>
      </c>
      <c r="F535" s="670">
        <f t="shared" ref="F535:H536" si="106">SUM(F536)</f>
        <v>280000</v>
      </c>
      <c r="G535" s="670">
        <f t="shared" si="106"/>
        <v>0</v>
      </c>
      <c r="H535" s="670">
        <f t="shared" si="106"/>
        <v>0</v>
      </c>
      <c r="I535" s="815"/>
      <c r="J535" s="817"/>
    </row>
    <row r="536" spans="1:10" ht="13.8">
      <c r="A536" s="564" t="s">
        <v>661</v>
      </c>
      <c r="B536" s="724"/>
      <c r="C536" s="559">
        <v>42</v>
      </c>
      <c r="D536" s="574" t="s">
        <v>255</v>
      </c>
      <c r="E536" s="570">
        <v>100000</v>
      </c>
      <c r="F536" s="570">
        <f t="shared" si="106"/>
        <v>280000</v>
      </c>
      <c r="G536" s="570">
        <f t="shared" si="106"/>
        <v>0</v>
      </c>
      <c r="H536" s="570">
        <f t="shared" si="106"/>
        <v>0</v>
      </c>
      <c r="I536" s="592">
        <f>AVERAGE(G536/F536*100)</f>
        <v>0</v>
      </c>
      <c r="J536" s="620">
        <v>0</v>
      </c>
    </row>
    <row r="537" spans="1:10" s="705" customFormat="1" ht="17.399999999999999">
      <c r="A537" s="560" t="s">
        <v>661</v>
      </c>
      <c r="B537" s="723"/>
      <c r="C537" s="576">
        <v>421</v>
      </c>
      <c r="D537" s="577" t="s">
        <v>98</v>
      </c>
      <c r="E537" s="571">
        <v>100000</v>
      </c>
      <c r="F537" s="571">
        <f>SUM(F538:F538)</f>
        <v>280000</v>
      </c>
      <c r="G537" s="571">
        <f>SUM(G538:G538)</f>
        <v>0</v>
      </c>
      <c r="H537" s="571">
        <f>SUM(H538:H538)</f>
        <v>0</v>
      </c>
      <c r="I537" s="592">
        <f>AVERAGE(G537/F537*100)</f>
        <v>0</v>
      </c>
      <c r="J537" s="620">
        <v>0</v>
      </c>
    </row>
    <row r="538" spans="1:10" ht="14.4" thickBot="1">
      <c r="A538" s="624" t="s">
        <v>661</v>
      </c>
      <c r="B538" s="725"/>
      <c r="C538" s="601">
        <v>4214</v>
      </c>
      <c r="D538" s="602" t="s">
        <v>256</v>
      </c>
      <c r="E538" s="603">
        <v>100000</v>
      </c>
      <c r="F538" s="603">
        <v>280000</v>
      </c>
      <c r="G538" s="603">
        <v>0</v>
      </c>
      <c r="H538" s="603">
        <v>0</v>
      </c>
      <c r="I538" s="604">
        <f>AVERAGE(G538/F538*100)</f>
        <v>0</v>
      </c>
      <c r="J538" s="623">
        <v>0</v>
      </c>
    </row>
    <row r="539" spans="1:10" ht="18.600000000000001" thickTop="1" thickBot="1">
      <c r="A539" s="824" t="s">
        <v>628</v>
      </c>
      <c r="B539" s="825"/>
      <c r="C539" s="825"/>
      <c r="D539" s="826"/>
      <c r="E539" s="648">
        <v>120000</v>
      </c>
      <c r="F539" s="648">
        <f>SUM(F542)</f>
        <v>40000</v>
      </c>
      <c r="G539" s="648">
        <f>SUM(G542)</f>
        <v>0</v>
      </c>
      <c r="H539" s="648">
        <f>SUM(H542)</f>
        <v>0</v>
      </c>
      <c r="I539" s="652">
        <v>0</v>
      </c>
      <c r="J539" s="653">
        <v>0</v>
      </c>
    </row>
    <row r="540" spans="1:10" ht="13.8">
      <c r="A540" s="708"/>
      <c r="B540" s="147"/>
      <c r="C540" s="147"/>
      <c r="D540" s="613" t="s">
        <v>433</v>
      </c>
      <c r="E540" s="583"/>
      <c r="F540" s="581"/>
      <c r="G540" s="581"/>
      <c r="H540" s="581"/>
      <c r="I540" s="813">
        <v>0</v>
      </c>
      <c r="J540" s="816">
        <v>0</v>
      </c>
    </row>
    <row r="541" spans="1:10" ht="13.8">
      <c r="A541" s="708"/>
      <c r="B541" s="147"/>
      <c r="C541" s="147"/>
      <c r="D541" s="613" t="s">
        <v>200</v>
      </c>
      <c r="E541" s="582"/>
      <c r="F541" s="581"/>
      <c r="G541" s="581"/>
      <c r="H541" s="581"/>
      <c r="I541" s="815"/>
      <c r="J541" s="817"/>
    </row>
    <row r="542" spans="1:10" ht="15.6">
      <c r="A542" s="708"/>
      <c r="B542" s="147"/>
      <c r="C542" s="147"/>
      <c r="D542" s="584" t="s">
        <v>228</v>
      </c>
      <c r="E542" s="582">
        <v>120000</v>
      </c>
      <c r="F542" s="670">
        <f t="shared" ref="F542:H543" si="107">SUM(F543)</f>
        <v>40000</v>
      </c>
      <c r="G542" s="670">
        <f t="shared" si="107"/>
        <v>0</v>
      </c>
      <c r="H542" s="670">
        <f t="shared" si="107"/>
        <v>0</v>
      </c>
      <c r="I542" s="815"/>
      <c r="J542" s="817"/>
    </row>
    <row r="543" spans="1:10" ht="13.8">
      <c r="A543" s="564" t="s">
        <v>562</v>
      </c>
      <c r="B543" s="573"/>
      <c r="C543" s="559">
        <v>42</v>
      </c>
      <c r="D543" s="574" t="s">
        <v>255</v>
      </c>
      <c r="E543" s="570">
        <v>120000</v>
      </c>
      <c r="F543" s="570">
        <f t="shared" si="107"/>
        <v>40000</v>
      </c>
      <c r="G543" s="570">
        <f t="shared" si="107"/>
        <v>0</v>
      </c>
      <c r="H543" s="570">
        <f t="shared" si="107"/>
        <v>0</v>
      </c>
      <c r="I543" s="592">
        <v>0</v>
      </c>
      <c r="J543" s="620">
        <v>0</v>
      </c>
    </row>
    <row r="544" spans="1:10" ht="13.8">
      <c r="A544" s="560" t="s">
        <v>562</v>
      </c>
      <c r="B544" s="575"/>
      <c r="C544" s="576">
        <v>426</v>
      </c>
      <c r="D544" s="577" t="s">
        <v>119</v>
      </c>
      <c r="E544" s="571">
        <v>120000</v>
      </c>
      <c r="F544" s="571">
        <f>SUM(F545:F546)</f>
        <v>40000</v>
      </c>
      <c r="G544" s="571">
        <f>SUM(G545:G546)</f>
        <v>0</v>
      </c>
      <c r="H544" s="571">
        <f>SUM(H545:H546)</f>
        <v>0</v>
      </c>
      <c r="I544" s="592">
        <v>0</v>
      </c>
      <c r="J544" s="620">
        <v>0</v>
      </c>
    </row>
    <row r="545" spans="1:10" ht="13.8" hidden="1">
      <c r="A545" s="560" t="s">
        <v>562</v>
      </c>
      <c r="B545" s="575"/>
      <c r="C545" s="576">
        <v>4263</v>
      </c>
      <c r="D545" s="577" t="s">
        <v>265</v>
      </c>
      <c r="E545" s="571"/>
      <c r="F545" s="571">
        <v>0</v>
      </c>
      <c r="G545" s="571">
        <v>0</v>
      </c>
      <c r="H545" s="571">
        <v>0</v>
      </c>
      <c r="I545" s="592">
        <v>0</v>
      </c>
      <c r="J545" s="620">
        <v>0</v>
      </c>
    </row>
    <row r="546" spans="1:10" ht="14.4" thickBot="1">
      <c r="A546" s="560" t="s">
        <v>562</v>
      </c>
      <c r="B546" s="585"/>
      <c r="C546" s="616">
        <v>4264</v>
      </c>
      <c r="D546" s="579" t="s">
        <v>629</v>
      </c>
      <c r="E546" s="568">
        <v>120000</v>
      </c>
      <c r="F546" s="568">
        <v>40000</v>
      </c>
      <c r="G546" s="568">
        <v>0</v>
      </c>
      <c r="H546" s="568">
        <v>0</v>
      </c>
      <c r="I546" s="597">
        <v>0</v>
      </c>
      <c r="J546" s="625">
        <v>0</v>
      </c>
    </row>
    <row r="547" spans="1:10" ht="18" thickBot="1">
      <c r="A547" s="824" t="s">
        <v>509</v>
      </c>
      <c r="B547" s="825"/>
      <c r="C547" s="825"/>
      <c r="D547" s="826"/>
      <c r="E547" s="648">
        <v>0</v>
      </c>
      <c r="F547" s="648">
        <f>F549</f>
        <v>310000</v>
      </c>
      <c r="G547" s="648">
        <f>G549</f>
        <v>0</v>
      </c>
      <c r="H547" s="648">
        <f>H549</f>
        <v>0</v>
      </c>
      <c r="I547" s="652">
        <v>0</v>
      </c>
      <c r="J547" s="653">
        <v>0</v>
      </c>
    </row>
    <row r="548" spans="1:10" ht="15.6">
      <c r="A548" s="618"/>
      <c r="B548" s="607"/>
      <c r="C548" s="607"/>
      <c r="D548" s="613" t="s">
        <v>434</v>
      </c>
      <c r="E548" s="583"/>
      <c r="F548" s="680"/>
      <c r="G548" s="680"/>
      <c r="H548" s="680"/>
      <c r="I548" s="855">
        <v>0</v>
      </c>
      <c r="J548" s="857">
        <v>0</v>
      </c>
    </row>
    <row r="549" spans="1:10" ht="15.6">
      <c r="A549" s="618"/>
      <c r="B549" s="607"/>
      <c r="C549" s="607"/>
      <c r="D549" s="584" t="s">
        <v>228</v>
      </c>
      <c r="E549" s="582">
        <v>0</v>
      </c>
      <c r="F549" s="670">
        <f>F550+F556</f>
        <v>310000</v>
      </c>
      <c r="G549" s="670">
        <f>G550+G556</f>
        <v>0</v>
      </c>
      <c r="H549" s="670">
        <f>H550+H556</f>
        <v>0</v>
      </c>
      <c r="I549" s="856"/>
      <c r="J549" s="858"/>
    </row>
    <row r="550" spans="1:10" ht="13.8">
      <c r="A550" s="564" t="s">
        <v>563</v>
      </c>
      <c r="B550" s="724"/>
      <c r="C550" s="559">
        <v>34</v>
      </c>
      <c r="D550" s="574" t="s">
        <v>71</v>
      </c>
      <c r="E550" s="570">
        <v>0</v>
      </c>
      <c r="F550" s="570">
        <v>0</v>
      </c>
      <c r="G550" s="570">
        <v>0</v>
      </c>
      <c r="H550" s="570">
        <v>0</v>
      </c>
      <c r="I550" s="592">
        <v>0</v>
      </c>
      <c r="J550" s="620">
        <v>0</v>
      </c>
    </row>
    <row r="551" spans="1:10" ht="13.8">
      <c r="A551" s="560" t="s">
        <v>563</v>
      </c>
      <c r="B551" s="723"/>
      <c r="C551" s="576">
        <v>342</v>
      </c>
      <c r="D551" s="577" t="s">
        <v>435</v>
      </c>
      <c r="E551" s="571">
        <v>0</v>
      </c>
      <c r="F551" s="571">
        <v>0</v>
      </c>
      <c r="G551" s="571">
        <v>0</v>
      </c>
      <c r="H551" s="571">
        <v>0</v>
      </c>
      <c r="I551" s="592">
        <v>0</v>
      </c>
      <c r="J551" s="620">
        <v>0</v>
      </c>
    </row>
    <row r="552" spans="1:10" ht="27.6">
      <c r="A552" s="560" t="s">
        <v>563</v>
      </c>
      <c r="B552" s="723"/>
      <c r="C552" s="576">
        <v>3423</v>
      </c>
      <c r="D552" s="577" t="s">
        <v>436</v>
      </c>
      <c r="E552" s="571">
        <v>0</v>
      </c>
      <c r="F552" s="571">
        <v>0</v>
      </c>
      <c r="G552" s="571">
        <v>0</v>
      </c>
      <c r="H552" s="571">
        <v>0</v>
      </c>
      <c r="I552" s="592">
        <v>0</v>
      </c>
      <c r="J552" s="620">
        <v>0</v>
      </c>
    </row>
    <row r="553" spans="1:10" ht="13.8">
      <c r="A553" s="560" t="s">
        <v>563</v>
      </c>
      <c r="B553" s="723"/>
      <c r="C553" s="576">
        <v>3425</v>
      </c>
      <c r="D553" s="577" t="s">
        <v>437</v>
      </c>
      <c r="E553" s="571">
        <v>0</v>
      </c>
      <c r="F553" s="571">
        <v>0</v>
      </c>
      <c r="G553" s="571">
        <v>0</v>
      </c>
      <c r="H553" s="571">
        <v>0</v>
      </c>
      <c r="I553" s="592">
        <v>0</v>
      </c>
      <c r="J553" s="620">
        <v>0</v>
      </c>
    </row>
    <row r="554" spans="1:10" ht="13.8">
      <c r="A554" s="560" t="s">
        <v>563</v>
      </c>
      <c r="B554" s="723"/>
      <c r="C554" s="576">
        <v>343</v>
      </c>
      <c r="D554" s="577" t="s">
        <v>72</v>
      </c>
      <c r="E554" s="571">
        <v>0</v>
      </c>
      <c r="F554" s="571">
        <v>0</v>
      </c>
      <c r="G554" s="571">
        <v>0</v>
      </c>
      <c r="H554" s="571">
        <v>0</v>
      </c>
      <c r="I554" s="592">
        <v>0</v>
      </c>
      <c r="J554" s="620">
        <v>0</v>
      </c>
    </row>
    <row r="555" spans="1:10" ht="13.8">
      <c r="A555" s="560" t="s">
        <v>563</v>
      </c>
      <c r="B555" s="723"/>
      <c r="C555" s="576">
        <v>3431</v>
      </c>
      <c r="D555" s="577" t="s">
        <v>73</v>
      </c>
      <c r="E555" s="571">
        <v>0</v>
      </c>
      <c r="F555" s="571">
        <v>0</v>
      </c>
      <c r="G555" s="571">
        <v>0</v>
      </c>
      <c r="H555" s="571">
        <v>0</v>
      </c>
      <c r="I555" s="592">
        <v>0</v>
      </c>
      <c r="J555" s="620">
        <v>0</v>
      </c>
    </row>
    <row r="556" spans="1:10" ht="13.8">
      <c r="A556" s="564" t="s">
        <v>563</v>
      </c>
      <c r="B556" s="724"/>
      <c r="C556" s="559">
        <v>54</v>
      </c>
      <c r="D556" s="574" t="s">
        <v>438</v>
      </c>
      <c r="E556" s="570">
        <v>0</v>
      </c>
      <c r="F556" s="570">
        <f t="shared" ref="F556:H557" si="108">F557</f>
        <v>310000</v>
      </c>
      <c r="G556" s="570">
        <f t="shared" si="108"/>
        <v>0</v>
      </c>
      <c r="H556" s="570">
        <f t="shared" si="108"/>
        <v>0</v>
      </c>
      <c r="I556" s="592">
        <v>0</v>
      </c>
      <c r="J556" s="620">
        <v>0</v>
      </c>
    </row>
    <row r="557" spans="1:10" ht="27.6">
      <c r="A557" s="560" t="s">
        <v>563</v>
      </c>
      <c r="B557" s="723"/>
      <c r="C557" s="576">
        <v>545</v>
      </c>
      <c r="D557" s="577" t="s">
        <v>598</v>
      </c>
      <c r="E557" s="571">
        <v>0</v>
      </c>
      <c r="F557" s="571">
        <f t="shared" si="108"/>
        <v>310000</v>
      </c>
      <c r="G557" s="571">
        <f t="shared" si="108"/>
        <v>0</v>
      </c>
      <c r="H557" s="571">
        <f t="shared" si="108"/>
        <v>0</v>
      </c>
      <c r="I557" s="592">
        <v>0</v>
      </c>
      <c r="J557" s="620">
        <v>0</v>
      </c>
    </row>
    <row r="558" spans="1:10" ht="28.2" thickBot="1">
      <c r="A558" s="560" t="s">
        <v>563</v>
      </c>
      <c r="B558" s="730"/>
      <c r="C558" s="616">
        <v>5453</v>
      </c>
      <c r="D558" s="579" t="s">
        <v>599</v>
      </c>
      <c r="E558" s="568">
        <v>0</v>
      </c>
      <c r="F558" s="568">
        <v>310000</v>
      </c>
      <c r="G558" s="568">
        <v>0</v>
      </c>
      <c r="H558" s="568">
        <v>0</v>
      </c>
      <c r="I558" s="597">
        <v>0</v>
      </c>
      <c r="J558" s="625">
        <v>0</v>
      </c>
    </row>
    <row r="559" spans="1:10" s="715" customFormat="1" ht="36.6" customHeight="1" thickBot="1">
      <c r="A559" s="827" t="s">
        <v>611</v>
      </c>
      <c r="B559" s="828"/>
      <c r="C559" s="828"/>
      <c r="D559" s="829"/>
      <c r="E559" s="646" t="e">
        <f>SUM(E562+#REF!+E635+E645+E651+E657)</f>
        <v>#REF!</v>
      </c>
      <c r="F559" s="646">
        <f>SUM(F562+F577+F583)</f>
        <v>124000</v>
      </c>
      <c r="G559" s="646">
        <f>SUM(G562+G577+G583)</f>
        <v>505000</v>
      </c>
      <c r="H559" s="646">
        <f>SUM(H562+H577+H583)</f>
        <v>535000</v>
      </c>
      <c r="I559" s="652">
        <f>AVERAGE(G559/F559*100)</f>
        <v>407.25806451612902</v>
      </c>
      <c r="J559" s="653">
        <f>AVERAGE(H559/G559*100)</f>
        <v>105.94059405940595</v>
      </c>
    </row>
    <row r="560" spans="1:10" ht="13.8">
      <c r="A560" s="628"/>
      <c r="B560" s="608"/>
      <c r="C560" s="608"/>
      <c r="D560" s="633" t="s">
        <v>183</v>
      </c>
      <c r="E560" s="609"/>
      <c r="F560" s="610"/>
      <c r="G560" s="610"/>
      <c r="H560" s="610"/>
      <c r="I560" s="830">
        <f>AVERAGE(G562/F562*100)</f>
        <v>431.81818181818181</v>
      </c>
      <c r="J560" s="839">
        <f>AVERAGE(H562/G562*100)</f>
        <v>100</v>
      </c>
    </row>
    <row r="561" spans="1:10" ht="13.8">
      <c r="A561" s="618"/>
      <c r="B561" s="607"/>
      <c r="C561" s="607"/>
      <c r="D561" s="612" t="s">
        <v>187</v>
      </c>
      <c r="E561" s="591"/>
      <c r="F561" s="581"/>
      <c r="G561" s="581"/>
      <c r="H561" s="581"/>
      <c r="I561" s="815"/>
      <c r="J561" s="817"/>
    </row>
    <row r="562" spans="1:10" s="671" customFormat="1" ht="15.6">
      <c r="A562" s="666"/>
      <c r="B562" s="667"/>
      <c r="C562" s="667"/>
      <c r="D562" s="668" t="s">
        <v>612</v>
      </c>
      <c r="E562" s="669">
        <f>SUM(E563+E570)</f>
        <v>524300</v>
      </c>
      <c r="F562" s="670">
        <f>SUM(F563+F570)</f>
        <v>110000</v>
      </c>
      <c r="G562" s="670">
        <f>SUM(G563+G570)</f>
        <v>475000</v>
      </c>
      <c r="H562" s="670">
        <f>SUM(H563+H570)</f>
        <v>475000</v>
      </c>
      <c r="I562" s="815"/>
      <c r="J562" s="817"/>
    </row>
    <row r="563" spans="1:10" s="474" customFormat="1" ht="13.8">
      <c r="A563" s="564" t="s">
        <v>613</v>
      </c>
      <c r="B563" s="722"/>
      <c r="C563" s="606">
        <v>31</v>
      </c>
      <c r="D563" s="578" t="s">
        <v>42</v>
      </c>
      <c r="E563" s="593">
        <f>SUM(E564+E566+E568)</f>
        <v>482800</v>
      </c>
      <c r="F563" s="593">
        <f>SUM(F564+F566+F568)</f>
        <v>105000</v>
      </c>
      <c r="G563" s="593">
        <f>SUM(G564+G566+G568)</f>
        <v>370000</v>
      </c>
      <c r="H563" s="593">
        <f>SUM(H564+H566+H568)</f>
        <v>370000</v>
      </c>
      <c r="I563" s="599">
        <f t="shared" ref="I563:J588" si="109">AVERAGE(G563/F563*100)</f>
        <v>352.38095238095235</v>
      </c>
      <c r="J563" s="619">
        <f t="shared" si="109"/>
        <v>100</v>
      </c>
    </row>
    <row r="564" spans="1:10" ht="13.8">
      <c r="A564" s="560" t="s">
        <v>613</v>
      </c>
      <c r="B564" s="723"/>
      <c r="C564" s="576">
        <v>311</v>
      </c>
      <c r="D564" s="577" t="s">
        <v>188</v>
      </c>
      <c r="E564" s="582">
        <v>400000</v>
      </c>
      <c r="F564" s="582">
        <f>F565</f>
        <v>85000</v>
      </c>
      <c r="G564" s="582">
        <f>G565</f>
        <v>300000</v>
      </c>
      <c r="H564" s="582">
        <f>H565</f>
        <v>300000</v>
      </c>
      <c r="I564" s="599">
        <f t="shared" si="109"/>
        <v>352.94117647058823</v>
      </c>
      <c r="J564" s="619">
        <f t="shared" si="109"/>
        <v>100</v>
      </c>
    </row>
    <row r="565" spans="1:10" ht="13.8">
      <c r="A565" s="560" t="s">
        <v>613</v>
      </c>
      <c r="B565" s="723"/>
      <c r="C565" s="576">
        <v>3111</v>
      </c>
      <c r="D565" s="577" t="s">
        <v>189</v>
      </c>
      <c r="E565" s="571">
        <v>400000</v>
      </c>
      <c r="F565" s="571">
        <v>85000</v>
      </c>
      <c r="G565" s="571">
        <v>300000</v>
      </c>
      <c r="H565" s="571">
        <v>300000</v>
      </c>
      <c r="I565" s="599">
        <f t="shared" si="109"/>
        <v>352.94117647058823</v>
      </c>
      <c r="J565" s="619">
        <f t="shared" si="109"/>
        <v>100</v>
      </c>
    </row>
    <row r="566" spans="1:10" ht="13.8">
      <c r="A566" s="560" t="s">
        <v>613</v>
      </c>
      <c r="B566" s="723"/>
      <c r="C566" s="576">
        <v>312</v>
      </c>
      <c r="D566" s="577" t="s">
        <v>44</v>
      </c>
      <c r="E566" s="571">
        <v>14000</v>
      </c>
      <c r="F566" s="571">
        <f>F567</f>
        <v>0</v>
      </c>
      <c r="G566" s="571">
        <f>G567</f>
        <v>20000</v>
      </c>
      <c r="H566" s="571">
        <f>H567</f>
        <v>20000</v>
      </c>
      <c r="I566" s="599" t="e">
        <f t="shared" si="109"/>
        <v>#DIV/0!</v>
      </c>
      <c r="J566" s="619">
        <f t="shared" si="109"/>
        <v>100</v>
      </c>
    </row>
    <row r="567" spans="1:10" ht="13.8">
      <c r="A567" s="560" t="s">
        <v>613</v>
      </c>
      <c r="B567" s="723"/>
      <c r="C567" s="576">
        <v>3121</v>
      </c>
      <c r="D567" s="577" t="s">
        <v>44</v>
      </c>
      <c r="E567" s="571">
        <v>14000</v>
      </c>
      <c r="F567" s="571">
        <v>0</v>
      </c>
      <c r="G567" s="571">
        <v>20000</v>
      </c>
      <c r="H567" s="571">
        <v>20000</v>
      </c>
      <c r="I567" s="599" t="e">
        <f t="shared" si="109"/>
        <v>#DIV/0!</v>
      </c>
      <c r="J567" s="619">
        <f t="shared" si="109"/>
        <v>100</v>
      </c>
    </row>
    <row r="568" spans="1:10" ht="13.8">
      <c r="A568" s="560" t="s">
        <v>613</v>
      </c>
      <c r="B568" s="723"/>
      <c r="C568" s="576">
        <v>313</v>
      </c>
      <c r="D568" s="577" t="s">
        <v>45</v>
      </c>
      <c r="E568" s="571">
        <v>68800</v>
      </c>
      <c r="F568" s="571">
        <f>F569</f>
        <v>20000</v>
      </c>
      <c r="G568" s="571">
        <f>G569</f>
        <v>50000</v>
      </c>
      <c r="H568" s="571">
        <f>H569</f>
        <v>50000</v>
      </c>
      <c r="I568" s="599">
        <f t="shared" si="109"/>
        <v>250</v>
      </c>
      <c r="J568" s="619">
        <f t="shared" si="109"/>
        <v>100</v>
      </c>
    </row>
    <row r="569" spans="1:10" ht="13.8">
      <c r="A569" s="560" t="s">
        <v>613</v>
      </c>
      <c r="B569" s="723"/>
      <c r="C569" s="576">
        <v>3132</v>
      </c>
      <c r="D569" s="577" t="s">
        <v>190</v>
      </c>
      <c r="E569" s="571">
        <v>62000</v>
      </c>
      <c r="F569" s="571">
        <v>20000</v>
      </c>
      <c r="G569" s="571">
        <v>50000</v>
      </c>
      <c r="H569" s="571">
        <v>50000</v>
      </c>
      <c r="I569" s="599">
        <f t="shared" si="109"/>
        <v>250</v>
      </c>
      <c r="J569" s="619">
        <f t="shared" si="109"/>
        <v>100</v>
      </c>
    </row>
    <row r="570" spans="1:10" s="474" customFormat="1" ht="13.8">
      <c r="A570" s="564" t="s">
        <v>613</v>
      </c>
      <c r="B570" s="724"/>
      <c r="C570" s="559">
        <v>32</v>
      </c>
      <c r="D570" s="574" t="s">
        <v>48</v>
      </c>
      <c r="E570" s="570">
        <v>41500</v>
      </c>
      <c r="F570" s="570">
        <f>F571+F573</f>
        <v>5000</v>
      </c>
      <c r="G570" s="570">
        <f>G571+G573</f>
        <v>105000</v>
      </c>
      <c r="H570" s="570">
        <f>H571+H573</f>
        <v>105000</v>
      </c>
      <c r="I570" s="599">
        <f t="shared" si="109"/>
        <v>2100</v>
      </c>
      <c r="J570" s="619">
        <f t="shared" si="109"/>
        <v>100</v>
      </c>
    </row>
    <row r="571" spans="1:10" ht="13.8">
      <c r="A571" s="560" t="s">
        <v>613</v>
      </c>
      <c r="B571" s="723"/>
      <c r="C571" s="576">
        <v>321</v>
      </c>
      <c r="D571" s="577" t="s">
        <v>49</v>
      </c>
      <c r="E571" s="571">
        <f>SUM(E572:E578)</f>
        <v>236000</v>
      </c>
      <c r="F571" s="571">
        <f>SUM(F572)</f>
        <v>0</v>
      </c>
      <c r="G571" s="571">
        <f>SUM(G572)</f>
        <v>5000</v>
      </c>
      <c r="H571" s="571">
        <f>SUM(H572)</f>
        <v>5000</v>
      </c>
      <c r="I571" s="599" t="e">
        <f t="shared" si="109"/>
        <v>#DIV/0!</v>
      </c>
      <c r="J571" s="619">
        <f t="shared" si="109"/>
        <v>100</v>
      </c>
    </row>
    <row r="572" spans="1:10" ht="13.8">
      <c r="A572" s="560" t="s">
        <v>613</v>
      </c>
      <c r="B572" s="723"/>
      <c r="C572" s="576">
        <v>3214</v>
      </c>
      <c r="D572" s="577" t="s">
        <v>192</v>
      </c>
      <c r="E572" s="571">
        <v>18000</v>
      </c>
      <c r="F572" s="571">
        <v>0</v>
      </c>
      <c r="G572" s="571">
        <v>5000</v>
      </c>
      <c r="H572" s="571">
        <v>5000</v>
      </c>
      <c r="I572" s="592" t="e">
        <f t="shared" si="109"/>
        <v>#DIV/0!</v>
      </c>
      <c r="J572" s="620">
        <f t="shared" si="109"/>
        <v>100</v>
      </c>
    </row>
    <row r="573" spans="1:10" ht="13.8">
      <c r="A573" s="580" t="s">
        <v>410</v>
      </c>
      <c r="B573" s="723"/>
      <c r="C573" s="576">
        <v>322</v>
      </c>
      <c r="D573" s="577" t="s">
        <v>53</v>
      </c>
      <c r="E573" s="571">
        <f>SUM(E574:E578)</f>
        <v>109000</v>
      </c>
      <c r="F573" s="571">
        <f>SUM(F574)</f>
        <v>5000</v>
      </c>
      <c r="G573" s="571">
        <f>SUM(G574)</f>
        <v>100000</v>
      </c>
      <c r="H573" s="571">
        <f>SUM(H574)</f>
        <v>100000</v>
      </c>
      <c r="I573" s="592">
        <f t="shared" si="109"/>
        <v>2000</v>
      </c>
      <c r="J573" s="620">
        <f t="shared" si="109"/>
        <v>100</v>
      </c>
    </row>
    <row r="574" spans="1:10" ht="14.4" thickBot="1">
      <c r="A574" s="622" t="s">
        <v>410</v>
      </c>
      <c r="B574" s="725"/>
      <c r="C574" s="601">
        <v>3221</v>
      </c>
      <c r="D574" s="602" t="s">
        <v>54</v>
      </c>
      <c r="E574" s="603">
        <v>16000</v>
      </c>
      <c r="F574" s="603">
        <v>5000</v>
      </c>
      <c r="G574" s="603">
        <v>100000</v>
      </c>
      <c r="H574" s="603">
        <v>100000</v>
      </c>
      <c r="I574" s="706">
        <f t="shared" si="109"/>
        <v>2000</v>
      </c>
      <c r="J574" s="707">
        <f t="shared" si="109"/>
        <v>100</v>
      </c>
    </row>
    <row r="575" spans="1:10" ht="14.4" thickTop="1">
      <c r="A575" s="708"/>
      <c r="B575" s="731"/>
      <c r="C575" s="147"/>
      <c r="D575" s="612" t="s">
        <v>183</v>
      </c>
      <c r="E575" s="600"/>
      <c r="F575" s="581"/>
      <c r="G575" s="581"/>
      <c r="H575" s="581"/>
      <c r="I575" s="813" t="e">
        <f>AVERAGE(G577/F577*100)</f>
        <v>#DIV/0!</v>
      </c>
      <c r="J575" s="816" t="e">
        <f>AVERAGE(H577/G577*100)</f>
        <v>#DIV/0!</v>
      </c>
    </row>
    <row r="576" spans="1:10" ht="13.8">
      <c r="A576" s="708"/>
      <c r="B576" s="731"/>
      <c r="C576" s="147"/>
      <c r="D576" s="612" t="s">
        <v>187</v>
      </c>
      <c r="E576" s="591"/>
      <c r="F576" s="581"/>
      <c r="G576" s="581"/>
      <c r="H576" s="581"/>
      <c r="I576" s="815"/>
      <c r="J576" s="817"/>
    </row>
    <row r="577" spans="1:10" s="671" customFormat="1" ht="15.6">
      <c r="A577" s="716"/>
      <c r="B577" s="734"/>
      <c r="C577" s="717"/>
      <c r="D577" s="668" t="s">
        <v>614</v>
      </c>
      <c r="E577" s="669">
        <f>SUM(E578+E587)</f>
        <v>51500</v>
      </c>
      <c r="F577" s="670">
        <f>SUM(F578)</f>
        <v>0</v>
      </c>
      <c r="G577" s="670">
        <f>SUM(G578)</f>
        <v>0</v>
      </c>
      <c r="H577" s="670">
        <f>SUM(H578)</f>
        <v>40000</v>
      </c>
      <c r="I577" s="815"/>
      <c r="J577" s="817"/>
    </row>
    <row r="578" spans="1:10" s="474" customFormat="1" ht="13.8">
      <c r="A578" s="564" t="s">
        <v>615</v>
      </c>
      <c r="B578" s="724"/>
      <c r="C578" s="559">
        <v>32</v>
      </c>
      <c r="D578" s="574" t="s">
        <v>48</v>
      </c>
      <c r="E578" s="570">
        <v>41500</v>
      </c>
      <c r="F578" s="570">
        <f>F579</f>
        <v>0</v>
      </c>
      <c r="G578" s="570">
        <f>G579</f>
        <v>0</v>
      </c>
      <c r="H578" s="570">
        <f>H579</f>
        <v>40000</v>
      </c>
      <c r="I578" s="599" t="e">
        <f>AVERAGE(G578/F578*100)</f>
        <v>#DIV/0!</v>
      </c>
      <c r="J578" s="619" t="e">
        <f>AVERAGE(H578/G578*100)</f>
        <v>#DIV/0!</v>
      </c>
    </row>
    <row r="579" spans="1:10" ht="13.8">
      <c r="A579" s="560" t="s">
        <v>615</v>
      </c>
      <c r="B579" s="723"/>
      <c r="C579" s="576">
        <v>321</v>
      </c>
      <c r="D579" s="577" t="s">
        <v>49</v>
      </c>
      <c r="E579" s="571" t="e">
        <f>SUM(E580:E586)</f>
        <v>#REF!</v>
      </c>
      <c r="F579" s="571">
        <f>SUM(F580)</f>
        <v>0</v>
      </c>
      <c r="G579" s="571">
        <f>SUM(G580)</f>
        <v>0</v>
      </c>
      <c r="H579" s="571">
        <f>SUM(H580)</f>
        <v>40000</v>
      </c>
      <c r="I579" s="599" t="e">
        <f>AVERAGE(G579/F579*100)</f>
        <v>#DIV/0!</v>
      </c>
      <c r="J579" s="619" t="e">
        <f>AVERAGE(H579/G579*100)</f>
        <v>#DIV/0!</v>
      </c>
    </row>
    <row r="580" spans="1:10" ht="14.4" thickBot="1">
      <c r="A580" s="624" t="s">
        <v>615</v>
      </c>
      <c r="B580" s="725"/>
      <c r="C580" s="601">
        <v>3213</v>
      </c>
      <c r="D580" s="602" t="s">
        <v>52</v>
      </c>
      <c r="E580" s="603">
        <v>10000</v>
      </c>
      <c r="F580" s="603">
        <v>0</v>
      </c>
      <c r="G580" s="603">
        <v>0</v>
      </c>
      <c r="H580" s="603">
        <v>40000</v>
      </c>
      <c r="I580" s="604" t="e">
        <f t="shared" si="109"/>
        <v>#DIV/0!</v>
      </c>
      <c r="J580" s="623" t="e">
        <f t="shared" si="109"/>
        <v>#DIV/0!</v>
      </c>
    </row>
    <row r="581" spans="1:10" ht="14.4" thickTop="1">
      <c r="A581" s="708"/>
      <c r="B581" s="731"/>
      <c r="C581" s="147"/>
      <c r="D581" s="612" t="s">
        <v>183</v>
      </c>
      <c r="E581" s="600"/>
      <c r="F581" s="581"/>
      <c r="G581" s="581"/>
      <c r="H581" s="581"/>
      <c r="I581" s="813">
        <f>AVERAGE(G583/F583*100)</f>
        <v>214.28571428571428</v>
      </c>
      <c r="J581" s="816">
        <f>AVERAGE(H583/G583*100)</f>
        <v>66.666666666666657</v>
      </c>
    </row>
    <row r="582" spans="1:10" ht="13.8">
      <c r="A582" s="708"/>
      <c r="B582" s="731"/>
      <c r="C582" s="147"/>
      <c r="D582" s="612" t="s">
        <v>187</v>
      </c>
      <c r="E582" s="591"/>
      <c r="F582" s="581"/>
      <c r="G582" s="581"/>
      <c r="H582" s="581"/>
      <c r="I582" s="815"/>
      <c r="J582" s="817"/>
    </row>
    <row r="583" spans="1:10" s="671" customFormat="1" ht="15.6">
      <c r="A583" s="716"/>
      <c r="B583" s="734"/>
      <c r="C583" s="717"/>
      <c r="D583" s="668" t="s">
        <v>616</v>
      </c>
      <c r="E583" s="669" t="e">
        <f>SUM(#REF!+E607)</f>
        <v>#REF!</v>
      </c>
      <c r="F583" s="670">
        <f>SUM(F584)</f>
        <v>14000</v>
      </c>
      <c r="G583" s="670">
        <f>SUM(G584)</f>
        <v>30000</v>
      </c>
      <c r="H583" s="670">
        <f>SUM(H584)</f>
        <v>20000</v>
      </c>
      <c r="I583" s="815"/>
      <c r="J583" s="817"/>
    </row>
    <row r="584" spans="1:10" s="474" customFormat="1" ht="13.8">
      <c r="A584" s="564" t="s">
        <v>617</v>
      </c>
      <c r="B584" s="724"/>
      <c r="C584" s="559">
        <v>32</v>
      </c>
      <c r="D584" s="574" t="s">
        <v>48</v>
      </c>
      <c r="E584" s="570">
        <v>41500</v>
      </c>
      <c r="F584" s="570">
        <f>F585+F587</f>
        <v>14000</v>
      </c>
      <c r="G584" s="570">
        <f>G585+G587</f>
        <v>30000</v>
      </c>
      <c r="H584" s="570">
        <f>H585+H587</f>
        <v>20000</v>
      </c>
      <c r="I584" s="599">
        <f>AVERAGE(G584/F584*100)</f>
        <v>214.28571428571428</v>
      </c>
      <c r="J584" s="619">
        <f>AVERAGE(H584/G584*100)</f>
        <v>66.666666666666657</v>
      </c>
    </row>
    <row r="585" spans="1:10" ht="13.8">
      <c r="A585" s="560" t="s">
        <v>617</v>
      </c>
      <c r="B585" s="723"/>
      <c r="C585" s="576">
        <v>323</v>
      </c>
      <c r="D585" s="577" t="s">
        <v>57</v>
      </c>
      <c r="E585" s="571" t="e">
        <f>SUM(E586:E609)</f>
        <v>#REF!</v>
      </c>
      <c r="F585" s="571">
        <f>SUM(F586)</f>
        <v>10000</v>
      </c>
      <c r="G585" s="571">
        <f>SUM(G586)</f>
        <v>20000</v>
      </c>
      <c r="H585" s="571">
        <f>SUM(H586)</f>
        <v>10000</v>
      </c>
      <c r="I585" s="599">
        <f>AVERAGE(G585/F585*100)</f>
        <v>200</v>
      </c>
      <c r="J585" s="619">
        <f>AVERAGE(H585/G585*100)</f>
        <v>50</v>
      </c>
    </row>
    <row r="586" spans="1:10" ht="13.8">
      <c r="A586" s="560" t="s">
        <v>617</v>
      </c>
      <c r="B586" s="723"/>
      <c r="C586" s="576">
        <v>3233</v>
      </c>
      <c r="D586" s="577" t="s">
        <v>60</v>
      </c>
      <c r="E586" s="571">
        <v>25000</v>
      </c>
      <c r="F586" s="571">
        <v>10000</v>
      </c>
      <c r="G586" s="571">
        <v>20000</v>
      </c>
      <c r="H586" s="571">
        <v>10000</v>
      </c>
      <c r="I586" s="599">
        <f t="shared" si="109"/>
        <v>200</v>
      </c>
      <c r="J586" s="619">
        <f t="shared" si="109"/>
        <v>50</v>
      </c>
    </row>
    <row r="587" spans="1:10" ht="13.8">
      <c r="A587" s="560" t="s">
        <v>617</v>
      </c>
      <c r="B587" s="723"/>
      <c r="C587" s="576">
        <v>329</v>
      </c>
      <c r="D587" s="577" t="s">
        <v>66</v>
      </c>
      <c r="E587" s="571">
        <f>SUM(E588:E588)</f>
        <v>10000</v>
      </c>
      <c r="F587" s="571">
        <f>SUM(F588:F588)</f>
        <v>4000</v>
      </c>
      <c r="G587" s="571">
        <f>SUM(G588:G588)</f>
        <v>10000</v>
      </c>
      <c r="H587" s="571">
        <f>SUM(H588:H588)</f>
        <v>10000</v>
      </c>
      <c r="I587" s="599">
        <f t="shared" si="109"/>
        <v>250</v>
      </c>
      <c r="J587" s="619">
        <f t="shared" si="109"/>
        <v>100</v>
      </c>
    </row>
    <row r="588" spans="1:10" ht="14.4" thickBot="1">
      <c r="A588" s="560" t="s">
        <v>617</v>
      </c>
      <c r="B588" s="723"/>
      <c r="C588" s="576">
        <v>3293</v>
      </c>
      <c r="D588" s="577" t="s">
        <v>69</v>
      </c>
      <c r="E588" s="571">
        <v>10000</v>
      </c>
      <c r="F588" s="571">
        <v>4000</v>
      </c>
      <c r="G588" s="571">
        <v>10000</v>
      </c>
      <c r="H588" s="571">
        <v>10000</v>
      </c>
      <c r="I588" s="599">
        <f t="shared" si="109"/>
        <v>250</v>
      </c>
      <c r="J588" s="619">
        <f t="shared" si="109"/>
        <v>100</v>
      </c>
    </row>
    <row r="589" spans="1:10" s="715" customFormat="1" ht="18" thickBot="1">
      <c r="A589" s="827" t="s">
        <v>639</v>
      </c>
      <c r="B589" s="828"/>
      <c r="C589" s="828"/>
      <c r="D589" s="829"/>
      <c r="E589" s="646" t="e">
        <f>SUM(E592+#REF!+E665+E675+E681+E687)</f>
        <v>#REF!</v>
      </c>
      <c r="F589" s="646">
        <f>SUM(F592)</f>
        <v>100000</v>
      </c>
      <c r="G589" s="646">
        <f>SUM(G592)</f>
        <v>115000</v>
      </c>
      <c r="H589" s="646">
        <f>SUM(H592)</f>
        <v>125000</v>
      </c>
      <c r="I589" s="652">
        <f>AVERAGE(G589/F589*100)</f>
        <v>114.99999999999999</v>
      </c>
      <c r="J589" s="653">
        <f>AVERAGE(H589/G589*100)</f>
        <v>108.69565217391303</v>
      </c>
    </row>
    <row r="590" spans="1:10" ht="13.8">
      <c r="A590" s="743"/>
      <c r="B590" s="744"/>
      <c r="C590" s="744"/>
      <c r="D590" s="633" t="s">
        <v>183</v>
      </c>
      <c r="E590" s="609"/>
      <c r="F590" s="610"/>
      <c r="G590" s="610"/>
      <c r="H590" s="610"/>
      <c r="I590" s="830">
        <f>AVERAGE(G592/F592*100)</f>
        <v>114.99999999999999</v>
      </c>
      <c r="J590" s="839">
        <f>AVERAGE(H592/G592*100)</f>
        <v>108.69565217391303</v>
      </c>
    </row>
    <row r="591" spans="1:10" ht="13.8">
      <c r="A591" s="708"/>
      <c r="B591" s="147"/>
      <c r="C591" s="147"/>
      <c r="D591" s="612" t="s">
        <v>187</v>
      </c>
      <c r="E591" s="591"/>
      <c r="F591" s="581"/>
      <c r="G591" s="581"/>
      <c r="H591" s="581"/>
      <c r="I591" s="815"/>
      <c r="J591" s="817"/>
    </row>
    <row r="592" spans="1:10" s="671" customFormat="1" ht="15.6">
      <c r="A592" s="716"/>
      <c r="B592" s="717"/>
      <c r="C592" s="717"/>
      <c r="D592" s="668" t="s">
        <v>640</v>
      </c>
      <c r="E592" s="669">
        <f>SUM(E593+E600)</f>
        <v>524300</v>
      </c>
      <c r="F592" s="670">
        <f>SUM(F593+F600)</f>
        <v>100000</v>
      </c>
      <c r="G592" s="670">
        <f>SUM(G593+G600)</f>
        <v>115000</v>
      </c>
      <c r="H592" s="670">
        <f>SUM(H593+H600)</f>
        <v>125000</v>
      </c>
      <c r="I592" s="815"/>
      <c r="J592" s="817"/>
    </row>
    <row r="593" spans="1:10" s="474" customFormat="1" ht="13.8">
      <c r="A593" s="564" t="s">
        <v>641</v>
      </c>
      <c r="B593" s="722"/>
      <c r="C593" s="606">
        <v>31</v>
      </c>
      <c r="D593" s="578" t="s">
        <v>42</v>
      </c>
      <c r="E593" s="593">
        <f>SUM(E594+E596+E598)</f>
        <v>482800</v>
      </c>
      <c r="F593" s="593">
        <f>SUM(F594+F598)</f>
        <v>95000</v>
      </c>
      <c r="G593" s="593">
        <f>SUM(G594+G598)</f>
        <v>110000</v>
      </c>
      <c r="H593" s="593">
        <f>SUM(H594+H598)</f>
        <v>120000</v>
      </c>
      <c r="I593" s="599">
        <f t="shared" ref="I593:I604" si="110">AVERAGE(G593/F593*100)</f>
        <v>115.78947368421053</v>
      </c>
      <c r="J593" s="619">
        <f t="shared" ref="J593:J604" si="111">AVERAGE(H593/G593*100)</f>
        <v>109.09090909090908</v>
      </c>
    </row>
    <row r="594" spans="1:10" ht="13.8">
      <c r="A594" s="560" t="s">
        <v>641</v>
      </c>
      <c r="B594" s="723"/>
      <c r="C594" s="576">
        <v>311</v>
      </c>
      <c r="D594" s="577" t="s">
        <v>188</v>
      </c>
      <c r="E594" s="582">
        <v>400000</v>
      </c>
      <c r="F594" s="582">
        <f>F595</f>
        <v>80000</v>
      </c>
      <c r="G594" s="582">
        <f>G595</f>
        <v>90000</v>
      </c>
      <c r="H594" s="582">
        <f>H595</f>
        <v>100000</v>
      </c>
      <c r="I594" s="599">
        <f t="shared" si="110"/>
        <v>112.5</v>
      </c>
      <c r="J594" s="619">
        <f t="shared" si="111"/>
        <v>111.11111111111111</v>
      </c>
    </row>
    <row r="595" spans="1:10" ht="13.8">
      <c r="A595" s="560" t="s">
        <v>641</v>
      </c>
      <c r="B595" s="723"/>
      <c r="C595" s="576">
        <v>3111</v>
      </c>
      <c r="D595" s="577" t="s">
        <v>189</v>
      </c>
      <c r="E595" s="571">
        <v>400000</v>
      </c>
      <c r="F595" s="571">
        <v>80000</v>
      </c>
      <c r="G595" s="571">
        <v>90000</v>
      </c>
      <c r="H595" s="571">
        <v>100000</v>
      </c>
      <c r="I595" s="599">
        <f t="shared" si="110"/>
        <v>112.5</v>
      </c>
      <c r="J595" s="619">
        <f t="shared" si="111"/>
        <v>111.11111111111111</v>
      </c>
    </row>
    <row r="596" spans="1:10" ht="13.8" hidden="1">
      <c r="A596" s="560" t="s">
        <v>641</v>
      </c>
      <c r="B596" s="723"/>
      <c r="C596" s="576">
        <v>312</v>
      </c>
      <c r="D596" s="577" t="s">
        <v>44</v>
      </c>
      <c r="E596" s="571">
        <v>14000</v>
      </c>
      <c r="F596" s="571">
        <f>F597</f>
        <v>0</v>
      </c>
      <c r="G596" s="571">
        <f>G597</f>
        <v>0</v>
      </c>
      <c r="H596" s="571">
        <f>H597</f>
        <v>0</v>
      </c>
      <c r="I596" s="599" t="e">
        <f t="shared" si="110"/>
        <v>#DIV/0!</v>
      </c>
      <c r="J596" s="619" t="e">
        <f t="shared" si="111"/>
        <v>#DIV/0!</v>
      </c>
    </row>
    <row r="597" spans="1:10" ht="13.8" hidden="1">
      <c r="A597" s="560" t="s">
        <v>641</v>
      </c>
      <c r="B597" s="723"/>
      <c r="C597" s="576">
        <v>3121</v>
      </c>
      <c r="D597" s="577" t="s">
        <v>44</v>
      </c>
      <c r="E597" s="571">
        <v>14000</v>
      </c>
      <c r="F597" s="571">
        <v>0</v>
      </c>
      <c r="G597" s="571">
        <v>0</v>
      </c>
      <c r="H597" s="571">
        <v>0</v>
      </c>
      <c r="I597" s="599" t="e">
        <f t="shared" si="110"/>
        <v>#DIV/0!</v>
      </c>
      <c r="J597" s="619" t="e">
        <f t="shared" si="111"/>
        <v>#DIV/0!</v>
      </c>
    </row>
    <row r="598" spans="1:10" ht="13.8">
      <c r="A598" s="560" t="s">
        <v>641</v>
      </c>
      <c r="B598" s="723"/>
      <c r="C598" s="576">
        <v>313</v>
      </c>
      <c r="D598" s="577" t="s">
        <v>45</v>
      </c>
      <c r="E598" s="571">
        <v>68800</v>
      </c>
      <c r="F598" s="571">
        <f>F599</f>
        <v>15000</v>
      </c>
      <c r="G598" s="571">
        <f>G599</f>
        <v>20000</v>
      </c>
      <c r="H598" s="571">
        <f>H599</f>
        <v>20000</v>
      </c>
      <c r="I598" s="599">
        <f t="shared" si="110"/>
        <v>133.33333333333331</v>
      </c>
      <c r="J598" s="619">
        <f t="shared" si="111"/>
        <v>100</v>
      </c>
    </row>
    <row r="599" spans="1:10" ht="13.8">
      <c r="A599" s="560" t="s">
        <v>641</v>
      </c>
      <c r="B599" s="723"/>
      <c r="C599" s="576">
        <v>3132</v>
      </c>
      <c r="D599" s="577" t="s">
        <v>190</v>
      </c>
      <c r="E599" s="571">
        <v>62000</v>
      </c>
      <c r="F599" s="571">
        <v>15000</v>
      </c>
      <c r="G599" s="571">
        <v>20000</v>
      </c>
      <c r="H599" s="571">
        <v>20000</v>
      </c>
      <c r="I599" s="599">
        <f t="shared" si="110"/>
        <v>133.33333333333331</v>
      </c>
      <c r="J599" s="619">
        <f t="shared" si="111"/>
        <v>100</v>
      </c>
    </row>
    <row r="600" spans="1:10" s="474" customFormat="1" ht="13.8">
      <c r="A600" s="564" t="s">
        <v>641</v>
      </c>
      <c r="B600" s="724"/>
      <c r="C600" s="559">
        <v>32</v>
      </c>
      <c r="D600" s="574" t="s">
        <v>48</v>
      </c>
      <c r="E600" s="570">
        <v>41500</v>
      </c>
      <c r="F600" s="570">
        <f>F601</f>
        <v>5000</v>
      </c>
      <c r="G600" s="570">
        <f>G601</f>
        <v>5000</v>
      </c>
      <c r="H600" s="570">
        <f>H601</f>
        <v>5000</v>
      </c>
      <c r="I600" s="599">
        <f t="shared" si="110"/>
        <v>100</v>
      </c>
      <c r="J600" s="619">
        <f t="shared" si="111"/>
        <v>100</v>
      </c>
    </row>
    <row r="601" spans="1:10" ht="13.8">
      <c r="A601" s="560" t="s">
        <v>641</v>
      </c>
      <c r="B601" s="723"/>
      <c r="C601" s="576">
        <v>321</v>
      </c>
      <c r="D601" s="577" t="s">
        <v>49</v>
      </c>
      <c r="E601" s="571" t="e">
        <f>SUM(E602:E608)</f>
        <v>#REF!</v>
      </c>
      <c r="F601" s="571">
        <f>SUM(F602)</f>
        <v>5000</v>
      </c>
      <c r="G601" s="571">
        <f>SUM(G602)</f>
        <v>5000</v>
      </c>
      <c r="H601" s="571">
        <f>SUM(H602)</f>
        <v>5000</v>
      </c>
      <c r="I601" s="599">
        <f t="shared" si="110"/>
        <v>100</v>
      </c>
      <c r="J601" s="619">
        <f t="shared" si="111"/>
        <v>100</v>
      </c>
    </row>
    <row r="602" spans="1:10" ht="14.4" thickBot="1">
      <c r="A602" s="560" t="s">
        <v>641</v>
      </c>
      <c r="B602" s="723"/>
      <c r="C602" s="576">
        <v>3212</v>
      </c>
      <c r="D602" s="577" t="s">
        <v>642</v>
      </c>
      <c r="E602" s="571">
        <v>18000</v>
      </c>
      <c r="F602" s="571">
        <v>5000</v>
      </c>
      <c r="G602" s="571">
        <v>5000</v>
      </c>
      <c r="H602" s="571">
        <v>5000</v>
      </c>
      <c r="I602" s="592">
        <f t="shared" si="110"/>
        <v>100</v>
      </c>
      <c r="J602" s="620">
        <f t="shared" si="111"/>
        <v>100</v>
      </c>
    </row>
    <row r="603" spans="1:10" ht="13.8" hidden="1">
      <c r="A603" s="560" t="s">
        <v>641</v>
      </c>
      <c r="B603" s="723"/>
      <c r="C603" s="576">
        <v>322</v>
      </c>
      <c r="D603" s="577" t="s">
        <v>53</v>
      </c>
      <c r="E603" s="571" t="e">
        <f>SUM(E604:E608)</f>
        <v>#REF!</v>
      </c>
      <c r="F603" s="571">
        <f>SUM(F604)</f>
        <v>0</v>
      </c>
      <c r="G603" s="571">
        <f>SUM(G604)</f>
        <v>0</v>
      </c>
      <c r="H603" s="571">
        <f>SUM(H604)</f>
        <v>0</v>
      </c>
      <c r="I603" s="592" t="e">
        <f t="shared" si="110"/>
        <v>#DIV/0!</v>
      </c>
      <c r="J603" s="620" t="e">
        <f t="shared" si="111"/>
        <v>#DIV/0!</v>
      </c>
    </row>
    <row r="604" spans="1:10" ht="14.4" hidden="1" thickBot="1">
      <c r="A604" s="739" t="s">
        <v>641</v>
      </c>
      <c r="B604" s="730"/>
      <c r="C604" s="616">
        <v>3221</v>
      </c>
      <c r="D604" s="579" t="s">
        <v>54</v>
      </c>
      <c r="E604" s="568">
        <v>16000</v>
      </c>
      <c r="F604" s="568">
        <v>0</v>
      </c>
      <c r="G604" s="568">
        <v>0</v>
      </c>
      <c r="H604" s="568">
        <v>0</v>
      </c>
      <c r="I604" s="598" t="e">
        <f t="shared" si="110"/>
        <v>#DIV/0!</v>
      </c>
      <c r="J604" s="627" t="e">
        <f t="shared" si="111"/>
        <v>#DIV/0!</v>
      </c>
    </row>
    <row r="605" spans="1:10" ht="18" thickBot="1">
      <c r="A605" s="852" t="s">
        <v>112</v>
      </c>
      <c r="B605" s="853"/>
      <c r="C605" s="853"/>
      <c r="D605" s="854"/>
      <c r="E605" s="617" t="e">
        <f>SUM(E8+#REF!+#REF!+#REF!+#REF!+#REF!+#REF!+#REF!+#REF!+#REF!)</f>
        <v>#REF!</v>
      </c>
      <c r="F605" s="617">
        <f>SUM(F9+F85+F94+F106+F120+F127+F135+F142+F172+F179+F193+F229+F236+F243+F260+F269+F282+F298+F398+F443+F539+F547+F559+F589)</f>
        <v>14468000</v>
      </c>
      <c r="G605" s="617">
        <f t="shared" ref="G605:H605" si="112">SUM(G9+G85+G94+G106+G120+G127+G135+G142+G172+G179+G193+G229+G236+G243+G260+G269+G282+G298+G398+G443+G539+G547+G559+G589)</f>
        <v>12160000</v>
      </c>
      <c r="H605" s="617">
        <f t="shared" si="112"/>
        <v>14030000</v>
      </c>
      <c r="I605" s="650">
        <f>AVERAGE(G605/F605*100)</f>
        <v>84.047553220901293</v>
      </c>
      <c r="J605" s="651">
        <f>AVERAGE(H605/G605*100)</f>
        <v>115.37828947368421</v>
      </c>
    </row>
  </sheetData>
  <mergeCells count="166">
    <mergeCell ref="A589:D589"/>
    <mergeCell ref="I590:I592"/>
    <mergeCell ref="J590:J592"/>
    <mergeCell ref="A605:D605"/>
    <mergeCell ref="A547:D547"/>
    <mergeCell ref="A539:D539"/>
    <mergeCell ref="I548:I549"/>
    <mergeCell ref="J548:J549"/>
    <mergeCell ref="I575:I577"/>
    <mergeCell ref="J575:J577"/>
    <mergeCell ref="I581:I583"/>
    <mergeCell ref="J581:J583"/>
    <mergeCell ref="J560:J562"/>
    <mergeCell ref="I540:I542"/>
    <mergeCell ref="J540:J542"/>
    <mergeCell ref="I79:I81"/>
    <mergeCell ref="J79:J81"/>
    <mergeCell ref="J113:J115"/>
    <mergeCell ref="I86:I88"/>
    <mergeCell ref="J86:J88"/>
    <mergeCell ref="A85:D85"/>
    <mergeCell ref="A1:J1"/>
    <mergeCell ref="A2:J2"/>
    <mergeCell ref="I10:I12"/>
    <mergeCell ref="J10:J12"/>
    <mergeCell ref="I26:I28"/>
    <mergeCell ref="J26:J28"/>
    <mergeCell ref="A9:D9"/>
    <mergeCell ref="A3:F3"/>
    <mergeCell ref="A8:D8"/>
    <mergeCell ref="A7:D7"/>
    <mergeCell ref="I57:I59"/>
    <mergeCell ref="J57:J59"/>
    <mergeCell ref="I67:I69"/>
    <mergeCell ref="J67:J69"/>
    <mergeCell ref="I73:I75"/>
    <mergeCell ref="I107:I109"/>
    <mergeCell ref="J107:J109"/>
    <mergeCell ref="J73:J75"/>
    <mergeCell ref="J289:J291"/>
    <mergeCell ref="I299:I301"/>
    <mergeCell ref="I307:I309"/>
    <mergeCell ref="D145:D146"/>
    <mergeCell ref="I160:I162"/>
    <mergeCell ref="J160:J162"/>
    <mergeCell ref="I166:I168"/>
    <mergeCell ref="J166:J168"/>
    <mergeCell ref="J128:J130"/>
    <mergeCell ref="I128:I130"/>
    <mergeCell ref="I136:I138"/>
    <mergeCell ref="J136:J138"/>
    <mergeCell ref="I186:I188"/>
    <mergeCell ref="J186:J188"/>
    <mergeCell ref="I143:I146"/>
    <mergeCell ref="J143:J146"/>
    <mergeCell ref="J195:J196"/>
    <mergeCell ref="I215:I217"/>
    <mergeCell ref="J215:J217"/>
    <mergeCell ref="J230:J232"/>
    <mergeCell ref="I244:I246"/>
    <mergeCell ref="J244:J246"/>
    <mergeCell ref="I230:I232"/>
    <mergeCell ref="I323:I325"/>
    <mergeCell ref="J323:J325"/>
    <mergeCell ref="I330:I332"/>
    <mergeCell ref="J330:J332"/>
    <mergeCell ref="J342:J344"/>
    <mergeCell ref="I348:I350"/>
    <mergeCell ref="J348:J350"/>
    <mergeCell ref="I173:I175"/>
    <mergeCell ref="J173:J175"/>
    <mergeCell ref="I180:I182"/>
    <mergeCell ref="J180:J182"/>
    <mergeCell ref="J250:J252"/>
    <mergeCell ref="I261:I263"/>
    <mergeCell ref="J261:J263"/>
    <mergeCell ref="J307:J309"/>
    <mergeCell ref="I317:I319"/>
    <mergeCell ref="J317:J319"/>
    <mergeCell ref="J270:J272"/>
    <mergeCell ref="I276:I278"/>
    <mergeCell ref="J276:J278"/>
    <mergeCell ref="J299:J301"/>
    <mergeCell ref="I283:I285"/>
    <mergeCell ref="J283:J285"/>
    <mergeCell ref="I289:I291"/>
    <mergeCell ref="I374:I376"/>
    <mergeCell ref="J374:J376"/>
    <mergeCell ref="I380:I382"/>
    <mergeCell ref="J380:J382"/>
    <mergeCell ref="I431:I433"/>
    <mergeCell ref="J431:J433"/>
    <mergeCell ref="I444:I446"/>
    <mergeCell ref="J444:J446"/>
    <mergeCell ref="I336:I338"/>
    <mergeCell ref="J336:J338"/>
    <mergeCell ref="J405:J407"/>
    <mergeCell ref="I481:I483"/>
    <mergeCell ref="J481:J483"/>
    <mergeCell ref="A443:D443"/>
    <mergeCell ref="I411:I413"/>
    <mergeCell ref="J411:J413"/>
    <mergeCell ref="I386:I388"/>
    <mergeCell ref="J386:J388"/>
    <mergeCell ref="A229:D229"/>
    <mergeCell ref="A260:D260"/>
    <mergeCell ref="A269:D269"/>
    <mergeCell ref="I354:I356"/>
    <mergeCell ref="J452:J454"/>
    <mergeCell ref="I342:I344"/>
    <mergeCell ref="I399:I401"/>
    <mergeCell ref="J399:J401"/>
    <mergeCell ref="I392:I394"/>
    <mergeCell ref="J354:J356"/>
    <mergeCell ref="I360:I362"/>
    <mergeCell ref="J360:J362"/>
    <mergeCell ref="I437:I439"/>
    <mergeCell ref="J437:J439"/>
    <mergeCell ref="J366:J368"/>
    <mergeCell ref="J392:J394"/>
    <mergeCell ref="A94:D94"/>
    <mergeCell ref="A298:D298"/>
    <mergeCell ref="A398:D398"/>
    <mergeCell ref="A236:D236"/>
    <mergeCell ref="A243:D243"/>
    <mergeCell ref="A559:D559"/>
    <mergeCell ref="I560:I562"/>
    <mergeCell ref="A282:D282"/>
    <mergeCell ref="I405:I407"/>
    <mergeCell ref="I113:I115"/>
    <mergeCell ref="I366:I368"/>
    <mergeCell ref="I270:I272"/>
    <mergeCell ref="I424:I426"/>
    <mergeCell ref="I250:I252"/>
    <mergeCell ref="I195:I196"/>
    <mergeCell ref="D223:D224"/>
    <mergeCell ref="A127:D127"/>
    <mergeCell ref="A120:D120"/>
    <mergeCell ref="A106:D106"/>
    <mergeCell ref="A135:D135"/>
    <mergeCell ref="A142:D142"/>
    <mergeCell ref="A172:D172"/>
    <mergeCell ref="A179:D179"/>
    <mergeCell ref="A193:D193"/>
    <mergeCell ref="I493:I495"/>
    <mergeCell ref="I533:I535"/>
    <mergeCell ref="J533:J535"/>
    <mergeCell ref="J493:J495"/>
    <mergeCell ref="I452:I454"/>
    <mergeCell ref="J424:J426"/>
    <mergeCell ref="J458:J460"/>
    <mergeCell ref="I464:I466"/>
    <mergeCell ref="J464:J466"/>
    <mergeCell ref="I458:I460"/>
    <mergeCell ref="I472:I474"/>
    <mergeCell ref="J472:J474"/>
    <mergeCell ref="I507:I509"/>
    <mergeCell ref="J507:J509"/>
    <mergeCell ref="I514:I516"/>
    <mergeCell ref="J514:J516"/>
    <mergeCell ref="I500:I502"/>
    <mergeCell ref="J500:J502"/>
    <mergeCell ref="I520:I522"/>
    <mergeCell ref="J520:J522"/>
    <mergeCell ref="I527:I529"/>
    <mergeCell ref="J527:J529"/>
  </mergeCells>
  <printOptions horizontalCentered="1"/>
  <pageMargins left="0.23622047244094491" right="0.23622047244094491" top="0.35433070866141736" bottom="0.47244094488188981" header="0.31496062992125984" footer="0.31496062992125984"/>
  <pageSetup paperSize="9" scale="77" fitToHeight="17" orientation="landscape" r:id="rId1"/>
  <rowBreaks count="15" manualBreakCount="15">
    <brk id="44" max="9" man="1"/>
    <brk id="84" max="9" man="1"/>
    <brk id="126" max="9" man="1"/>
    <brk id="159" max="9" man="1"/>
    <brk id="192" max="9" man="1"/>
    <brk id="235" max="9" man="1"/>
    <brk id="275" max="9" man="1"/>
    <brk id="322" max="9" man="1"/>
    <brk id="359" max="9" man="1"/>
    <brk id="397" max="9" man="1"/>
    <brk id="436" max="9" man="1"/>
    <brk id="471" max="9" man="1"/>
    <brk id="513" max="9" man="1"/>
    <brk id="546" max="9" man="1"/>
    <brk id="58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10</vt:i4>
      </vt:variant>
    </vt:vector>
  </HeadingPairs>
  <TitlesOfParts>
    <vt:vector size="13" baseType="lpstr">
      <vt:lpstr>Opći dio</vt:lpstr>
      <vt:lpstr>POSEBNI DIO</vt:lpstr>
      <vt:lpstr>Posebni</vt:lpstr>
      <vt:lpstr>BROJ_KONTA</vt:lpstr>
      <vt:lpstr>'Opći dio'!Ispis_naslova</vt:lpstr>
      <vt:lpstr>Posebni!Ispis_naslova</vt:lpstr>
      <vt:lpstr>Ostv_2004.</vt:lpstr>
      <vt:lpstr>Plan_2005</vt:lpstr>
      <vt:lpstr>'Opći dio'!Podrucje_ispisa</vt:lpstr>
      <vt:lpstr>Posebni!Podrucje_ispisa</vt:lpstr>
      <vt:lpstr>'POSEBNI DIO'!Podrucje_ispisa</vt:lpstr>
      <vt:lpstr>Procj_2005</vt:lpstr>
      <vt:lpstr>VRSTA_PRIHODA_IZDATAKA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Županija Brodsko-Posavska</dc:creator>
  <cp:lastModifiedBy>Windows korisnik</cp:lastModifiedBy>
  <cp:lastPrinted>2021-12-27T10:55:36Z</cp:lastPrinted>
  <dcterms:created xsi:type="dcterms:W3CDTF">2005-09-08T07:24:42Z</dcterms:created>
  <dcterms:modified xsi:type="dcterms:W3CDTF">2021-12-27T10:56:52Z</dcterms:modified>
</cp:coreProperties>
</file>